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_1\Desktop\"/>
    </mc:Choice>
  </mc:AlternateContent>
  <bookViews>
    <workbookView xWindow="0" yWindow="0" windowWidth="21600" windowHeight="9135"/>
  </bookViews>
  <sheets>
    <sheet name="СКП" sheetId="1" r:id="rId1"/>
    <sheet name="Проф.гр, Диабет и ССЗ" sheetId="37" r:id="rId2"/>
    <sheet name="Спецпрог" sheetId="8" r:id="rId3"/>
    <sheet name="Detox,Презид." sheetId="23" r:id="rId4"/>
    <sheet name="ЖКТ, Антистресс" sheetId="35" r:id="rId5"/>
    <sheet name="Суставы, Улучшение сна и памяти" sheetId="36" r:id="rId6"/>
    <sheet name="Позвоночник,Эксклюзив" sheetId="34" r:id="rId7"/>
    <sheet name="Детская_Гастроэнерология" sheetId="12" r:id="rId8"/>
    <sheet name="ОЗП3" sheetId="13" r:id="rId9"/>
    <sheet name="ОЗП2" sheetId="14" r:id="rId10"/>
    <sheet name="ОЗП1" sheetId="15" r:id="rId11"/>
    <sheet name="ГОСТЗ" sheetId="17" r:id="rId12"/>
    <sheet name="ГОСТ" sheetId="18" r:id="rId13"/>
    <sheet name="Почасовая" sheetId="19" r:id="rId14"/>
    <sheet name="ГОСТ0.5" sheetId="20" r:id="rId15"/>
  </sheets>
  <externalReferences>
    <externalReference r:id="rId16"/>
    <externalReference r:id="rId17"/>
  </externalReferences>
  <definedNames>
    <definedName name="_xlnm.Print_Area" localSheetId="3">'Detox,Презид.'!$A$1:$Q$34</definedName>
    <definedName name="_xlnm.Print_Area" localSheetId="12">ГОСТ!$A$1:$Q$39</definedName>
    <definedName name="_xlnm.Print_Area" localSheetId="14">ГОСТ0.5!$A$1:$Q$38</definedName>
    <definedName name="_xlnm.Print_Area" localSheetId="11">ГОСТЗ!$A$1:$Q$39</definedName>
    <definedName name="_xlnm.Print_Area" localSheetId="7">Детская_Гастроэнерология!$A$1:$J$33</definedName>
    <definedName name="_xlnm.Print_Area" localSheetId="4">'ЖКТ, Антистресс'!$A$1:$Q$34</definedName>
    <definedName name="_xlnm.Print_Area" localSheetId="10">ОЗП1!$A$1:$Q$39</definedName>
    <definedName name="_xlnm.Print_Area" localSheetId="9">ОЗП2!$A$1:$Q$36</definedName>
    <definedName name="_xlnm.Print_Area" localSheetId="8">ОЗП3!$A$1:$Q$38</definedName>
    <definedName name="_xlnm.Print_Area" localSheetId="6">'Позвоночник,Эксклюзив'!$A$1:$Q$37</definedName>
    <definedName name="_xlnm.Print_Area" localSheetId="13">Почасовая!$A$1:$N$38</definedName>
    <definedName name="_xlnm.Print_Area" localSheetId="1">'Проф.гр, Диабет и ССЗ'!$A$1:$R$35</definedName>
    <definedName name="_xlnm.Print_Area" localSheetId="0">СКП!$A$1:$Q$34</definedName>
    <definedName name="_xlnm.Print_Area" localSheetId="2">Спецпрог!$A$1:$Q$35</definedName>
    <definedName name="_xlnm.Print_Area" localSheetId="5">'Суставы, Улучшение сна и памяти'!$A$1:$Q$37</definedName>
  </definedNames>
  <calcPr calcId="152511"/>
</workbook>
</file>

<file path=xl/calcChain.xml><?xml version="1.0" encoding="utf-8"?>
<calcChain xmlns="http://schemas.openxmlformats.org/spreadsheetml/2006/main">
  <c r="M30" i="1" l="1"/>
  <c r="M25" i="1"/>
  <c r="M26" i="1"/>
  <c r="M32" i="1" l="1"/>
  <c r="M31" i="1"/>
  <c r="M17" i="1"/>
  <c r="M18" i="1"/>
  <c r="M19" i="1"/>
  <c r="M20" i="1"/>
  <c r="M21" i="1"/>
  <c r="M22" i="1"/>
  <c r="M23" i="1"/>
  <c r="M24" i="1"/>
  <c r="M27" i="1"/>
  <c r="M28" i="1"/>
  <c r="M29" i="1"/>
  <c r="M16" i="1"/>
  <c r="M15" i="13" s="1"/>
  <c r="M15" i="37" l="1"/>
  <c r="D16" i="1"/>
  <c r="G16" i="1"/>
  <c r="J16" i="1"/>
  <c r="L16" i="1"/>
  <c r="N23" i="1"/>
  <c r="N22" i="1"/>
  <c r="N21" i="1"/>
  <c r="N20" i="1"/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C16" i="1" l="1"/>
  <c r="I16" i="1"/>
  <c r="C17" i="1"/>
  <c r="G17" i="1"/>
  <c r="F17" i="1" s="1"/>
  <c r="J17" i="1"/>
  <c r="I17" i="1" s="1"/>
  <c r="L17" i="1"/>
  <c r="C18" i="1"/>
  <c r="G18" i="1"/>
  <c r="F18" i="1" s="1"/>
  <c r="J18" i="1"/>
  <c r="I18" i="1" s="1"/>
  <c r="L18" i="1"/>
  <c r="C19" i="1"/>
  <c r="G19" i="1"/>
  <c r="F19" i="1" s="1"/>
  <c r="J19" i="1"/>
  <c r="I19" i="1" s="1"/>
  <c r="L19" i="1"/>
  <c r="C20" i="1"/>
  <c r="E20" i="1"/>
  <c r="G20" i="1"/>
  <c r="F20" i="1" s="1"/>
  <c r="J20" i="1"/>
  <c r="K20" i="1" s="1"/>
  <c r="L20" i="1"/>
  <c r="C21" i="1"/>
  <c r="E21" i="1"/>
  <c r="G21" i="1"/>
  <c r="F21" i="1" s="1"/>
  <c r="J21" i="1"/>
  <c r="K21" i="1" s="1"/>
  <c r="L21" i="1"/>
  <c r="C22" i="1"/>
  <c r="E22" i="1"/>
  <c r="G22" i="1"/>
  <c r="F22" i="1" s="1"/>
  <c r="J22" i="1"/>
  <c r="K22" i="1" s="1"/>
  <c r="L22" i="1"/>
  <c r="C23" i="1"/>
  <c r="E23" i="1"/>
  <c r="G23" i="1"/>
  <c r="F23" i="1" s="1"/>
  <c r="J23" i="1"/>
  <c r="I23" i="1" s="1"/>
  <c r="L23" i="1"/>
  <c r="C24" i="1"/>
  <c r="E24" i="1"/>
  <c r="G24" i="1"/>
  <c r="F24" i="1" s="1"/>
  <c r="J24" i="1"/>
  <c r="I24" i="1" s="1"/>
  <c r="L24" i="1"/>
  <c r="N24" i="1"/>
  <c r="C25" i="1"/>
  <c r="E25" i="1"/>
  <c r="G25" i="1"/>
  <c r="F25" i="1" s="1"/>
  <c r="J25" i="1"/>
  <c r="I25" i="1" s="1"/>
  <c r="L25" i="1"/>
  <c r="N25" i="1"/>
  <c r="C26" i="1"/>
  <c r="G26" i="1"/>
  <c r="F26" i="1" s="1"/>
  <c r="J26" i="1"/>
  <c r="I26" i="1" s="1"/>
  <c r="L26" i="1"/>
  <c r="N26" i="1"/>
  <c r="C27" i="1"/>
  <c r="E27" i="1"/>
  <c r="G27" i="1"/>
  <c r="F27" i="1" s="1"/>
  <c r="J27" i="1"/>
  <c r="I27" i="1" s="1"/>
  <c r="L27" i="1"/>
  <c r="N27" i="1"/>
  <c r="C28" i="1"/>
  <c r="G28" i="1"/>
  <c r="F28" i="1" s="1"/>
  <c r="J28" i="1"/>
  <c r="I28" i="1" s="1"/>
  <c r="L28" i="1"/>
  <c r="C29" i="1"/>
  <c r="E29" i="1"/>
  <c r="G29" i="1"/>
  <c r="F29" i="1" s="1"/>
  <c r="J29" i="1"/>
  <c r="I29" i="1" s="1"/>
  <c r="L29" i="1"/>
  <c r="N29" i="1"/>
  <c r="C30" i="1"/>
  <c r="E30" i="1"/>
  <c r="G30" i="1"/>
  <c r="J30" i="1"/>
  <c r="L30" i="1"/>
  <c r="N30" i="1"/>
  <c r="C31" i="1"/>
  <c r="E31" i="1"/>
  <c r="G31" i="1"/>
  <c r="F31" i="1" s="1"/>
  <c r="J31" i="1"/>
  <c r="I31" i="1" s="1"/>
  <c r="L31" i="1"/>
  <c r="N31" i="1"/>
  <c r="C32" i="1"/>
  <c r="G32" i="1"/>
  <c r="H32" i="1" s="1"/>
  <c r="J32" i="1"/>
  <c r="I32" i="1" s="1"/>
  <c r="L32" i="1"/>
  <c r="N32" i="1"/>
  <c r="K24" i="1" l="1"/>
  <c r="K23" i="1"/>
  <c r="F30" i="1"/>
  <c r="I30" i="1"/>
  <c r="K25" i="1"/>
  <c r="F32" i="1"/>
  <c r="K31" i="1"/>
  <c r="H30" i="1"/>
  <c r="H29" i="1"/>
  <c r="H27" i="1"/>
  <c r="H26" i="1"/>
  <c r="I22" i="1"/>
  <c r="I21" i="1"/>
  <c r="I20" i="1"/>
  <c r="F16" i="1"/>
  <c r="K32" i="1"/>
  <c r="E32" i="1"/>
  <c r="H31" i="1"/>
  <c r="K30" i="1"/>
  <c r="K29" i="1"/>
  <c r="K27" i="1"/>
  <c r="K26" i="1"/>
  <c r="E26" i="1"/>
  <c r="H25" i="1"/>
  <c r="H24" i="1"/>
  <c r="H23" i="1"/>
  <c r="H22" i="1"/>
  <c r="H21" i="1"/>
  <c r="H20" i="1"/>
  <c r="L30" i="20" l="1"/>
  <c r="M15" i="15"/>
  <c r="C14" i="18"/>
  <c r="F14" i="18"/>
  <c r="I14" i="18"/>
  <c r="D13" i="18"/>
  <c r="G13" i="18"/>
  <c r="J13" i="18"/>
  <c r="D13" i="17"/>
  <c r="G13" i="17"/>
  <c r="J13" i="17"/>
  <c r="D30" i="18"/>
  <c r="G30" i="18"/>
  <c r="J30" i="18"/>
  <c r="M30" i="18"/>
  <c r="D30" i="17"/>
  <c r="G30" i="17"/>
  <c r="J30" i="17"/>
  <c r="M30" i="17"/>
  <c r="D30" i="12" l="1"/>
  <c r="C30" i="12"/>
  <c r="F30" i="12"/>
  <c r="E30" i="12"/>
  <c r="H30" i="12"/>
  <c r="G30" i="12"/>
  <c r="D19" i="37" l="1"/>
  <c r="C19" i="12" s="1"/>
  <c r="G21" i="8" l="1"/>
  <c r="O32" i="37" l="1"/>
  <c r="M32" i="37"/>
  <c r="O31" i="37"/>
  <c r="M31" i="37"/>
  <c r="I31" i="12" s="1"/>
  <c r="O30" i="37"/>
  <c r="I30" i="12"/>
  <c r="O29" i="37"/>
  <c r="M29" i="37"/>
  <c r="I29" i="12" s="1"/>
  <c r="O28" i="37"/>
  <c r="M28" i="37"/>
  <c r="I28" i="12" s="1"/>
  <c r="O27" i="37"/>
  <c r="M27" i="37"/>
  <c r="O26" i="37"/>
  <c r="M26" i="37"/>
  <c r="I26" i="12" s="1"/>
  <c r="O25" i="37"/>
  <c r="M25" i="37"/>
  <c r="O24" i="37"/>
  <c r="M24" i="37"/>
  <c r="I24" i="12" s="1"/>
  <c r="O23" i="37"/>
  <c r="M23" i="37"/>
  <c r="I23" i="12" s="1"/>
  <c r="O22" i="37"/>
  <c r="M22" i="37"/>
  <c r="I22" i="12" s="1"/>
  <c r="O21" i="37"/>
  <c r="M21" i="37"/>
  <c r="O20" i="37"/>
  <c r="M20" i="37"/>
  <c r="I20" i="12" s="1"/>
  <c r="O19" i="37"/>
  <c r="M19" i="37"/>
  <c r="I19" i="12" s="1"/>
  <c r="O18" i="37"/>
  <c r="M18" i="37"/>
  <c r="O17" i="37"/>
  <c r="M17" i="37"/>
  <c r="O16" i="37"/>
  <c r="M16" i="37"/>
  <c r="O15" i="37"/>
  <c r="I15" i="12"/>
  <c r="L19" i="37" l="1"/>
  <c r="N19" i="37"/>
  <c r="J19" i="12" s="1"/>
  <c r="L23" i="37"/>
  <c r="N23" i="37"/>
  <c r="J23" i="12" s="1"/>
  <c r="P19" i="37"/>
  <c r="Q19" i="37" s="1"/>
  <c r="J30" i="12"/>
  <c r="L16" i="37"/>
  <c r="I16" i="12"/>
  <c r="L18" i="37"/>
  <c r="I18" i="12"/>
  <c r="P21" i="37"/>
  <c r="Q21" i="37" s="1"/>
  <c r="I21" i="12"/>
  <c r="P26" i="37"/>
  <c r="Q26" i="37" s="1"/>
  <c r="L15" i="37"/>
  <c r="L17" i="37"/>
  <c r="I17" i="12"/>
  <c r="P25" i="37"/>
  <c r="Q25" i="37" s="1"/>
  <c r="I25" i="12"/>
  <c r="L27" i="37"/>
  <c r="I27" i="12"/>
  <c r="P32" i="37"/>
  <c r="Q32" i="37" s="1"/>
  <c r="I32" i="12"/>
  <c r="P22" i="37"/>
  <c r="Q22" i="37" s="1"/>
  <c r="P23" i="37"/>
  <c r="Q23" i="37" s="1"/>
  <c r="P29" i="37"/>
  <c r="Q29" i="37" s="1"/>
  <c r="P30" i="37"/>
  <c r="Q30" i="37" s="1"/>
  <c r="P28" i="37"/>
  <c r="Q28" i="37" s="1"/>
  <c r="P20" i="37"/>
  <c r="Q20" i="37" s="1"/>
  <c r="L21" i="37"/>
  <c r="N21" i="37"/>
  <c r="J21" i="12" s="1"/>
  <c r="P24" i="37"/>
  <c r="Q24" i="37" s="1"/>
  <c r="L25" i="37"/>
  <c r="N25" i="37"/>
  <c r="J25" i="12" s="1"/>
  <c r="L28" i="37"/>
  <c r="N28" i="37"/>
  <c r="J28" i="12" s="1"/>
  <c r="P31" i="37"/>
  <c r="Q31" i="37" s="1"/>
  <c r="L32" i="37"/>
  <c r="N32" i="37"/>
  <c r="J32" i="12" s="1"/>
  <c r="P15" i="37"/>
  <c r="P16" i="37"/>
  <c r="P17" i="37"/>
  <c r="P18" i="37"/>
  <c r="N20" i="37"/>
  <c r="J20" i="12" s="1"/>
  <c r="L20" i="37"/>
  <c r="N22" i="37"/>
  <c r="J22" i="12" s="1"/>
  <c r="L22" i="37"/>
  <c r="N24" i="37"/>
  <c r="J24" i="12" s="1"/>
  <c r="L24" i="37"/>
  <c r="N26" i="37"/>
  <c r="J26" i="12" s="1"/>
  <c r="L26" i="37"/>
  <c r="P27" i="37"/>
  <c r="N29" i="37"/>
  <c r="J29" i="12" s="1"/>
  <c r="L29" i="37"/>
  <c r="N31" i="37"/>
  <c r="J31" i="12" s="1"/>
  <c r="L31" i="37"/>
  <c r="O32" i="36"/>
  <c r="M32" i="36"/>
  <c r="O31" i="36"/>
  <c r="M31" i="36"/>
  <c r="O30" i="36"/>
  <c r="O29" i="36"/>
  <c r="M29" i="36"/>
  <c r="O28" i="36"/>
  <c r="M28" i="36"/>
  <c r="O27" i="36"/>
  <c r="M27" i="36"/>
  <c r="L27" i="36" s="1"/>
  <c r="O26" i="36"/>
  <c r="M26" i="36"/>
  <c r="O25" i="36"/>
  <c r="M25" i="36"/>
  <c r="O24" i="36"/>
  <c r="M24" i="36"/>
  <c r="O23" i="36"/>
  <c r="M23" i="36"/>
  <c r="N23" i="36" s="1"/>
  <c r="O22" i="36"/>
  <c r="M22" i="36"/>
  <c r="O21" i="36"/>
  <c r="M21" i="36"/>
  <c r="O20" i="36"/>
  <c r="M20" i="36"/>
  <c r="O19" i="36"/>
  <c r="M19" i="36"/>
  <c r="O18" i="36"/>
  <c r="M18" i="36"/>
  <c r="L18" i="36" s="1"/>
  <c r="O17" i="36"/>
  <c r="M17" i="36"/>
  <c r="L17" i="36" s="1"/>
  <c r="O16" i="36"/>
  <c r="M16" i="36"/>
  <c r="L16" i="36" s="1"/>
  <c r="O15" i="36"/>
  <c r="M15" i="36"/>
  <c r="L15" i="36" s="1"/>
  <c r="L23" i="36" l="1"/>
  <c r="P19" i="36"/>
  <c r="Q19" i="36" s="1"/>
  <c r="P25" i="36"/>
  <c r="Q25" i="36" s="1"/>
  <c r="P32" i="36"/>
  <c r="Q32" i="36" s="1"/>
  <c r="N19" i="36"/>
  <c r="P22" i="36"/>
  <c r="Q22" i="36" s="1"/>
  <c r="P23" i="36"/>
  <c r="Q23" i="36" s="1"/>
  <c r="P29" i="36"/>
  <c r="Q29" i="36" s="1"/>
  <c r="P30" i="36"/>
  <c r="Q30" i="36" s="1"/>
  <c r="L19" i="36"/>
  <c r="P26" i="36"/>
  <c r="Q26" i="36" s="1"/>
  <c r="P21" i="36"/>
  <c r="Q21" i="36" s="1"/>
  <c r="P28" i="36"/>
  <c r="Q28" i="36" s="1"/>
  <c r="P20" i="36"/>
  <c r="Q20" i="36" s="1"/>
  <c r="L21" i="36"/>
  <c r="N21" i="36"/>
  <c r="P24" i="36"/>
  <c r="Q24" i="36" s="1"/>
  <c r="L25" i="36"/>
  <c r="N25" i="36"/>
  <c r="L28" i="36"/>
  <c r="N28" i="36"/>
  <c r="P31" i="36"/>
  <c r="Q31" i="36" s="1"/>
  <c r="L32" i="36"/>
  <c r="N32" i="36"/>
  <c r="P15" i="36"/>
  <c r="P16" i="36"/>
  <c r="P17" i="36"/>
  <c r="P18" i="36"/>
  <c r="N20" i="36"/>
  <c r="L20" i="36"/>
  <c r="N22" i="36"/>
  <c r="L22" i="36"/>
  <c r="N24" i="36"/>
  <c r="L24" i="36"/>
  <c r="N26" i="36"/>
  <c r="L26" i="36"/>
  <c r="P27" i="36"/>
  <c r="N29" i="36"/>
  <c r="L29" i="36"/>
  <c r="N31" i="36"/>
  <c r="L31" i="36"/>
  <c r="O18" i="1"/>
  <c r="O20" i="1"/>
  <c r="O22" i="1"/>
  <c r="O24" i="1"/>
  <c r="O26" i="1"/>
  <c r="O27" i="1"/>
  <c r="O28" i="1"/>
  <c r="O30" i="1"/>
  <c r="O31" i="1"/>
  <c r="O16" i="1"/>
  <c r="O32" i="1"/>
  <c r="O29" i="1"/>
  <c r="O25" i="1"/>
  <c r="O23" i="1"/>
  <c r="O21" i="1"/>
  <c r="O19" i="1"/>
  <c r="O17" i="1"/>
  <c r="O9" i="20" l="1"/>
  <c r="P32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7" s="1"/>
  <c r="P19" i="1"/>
  <c r="P18" i="1"/>
  <c r="P17" i="1"/>
  <c r="P16" i="1"/>
  <c r="G18" i="37" l="1"/>
  <c r="G18" i="36"/>
  <c r="F18" i="36" s="1"/>
  <c r="G22" i="37"/>
  <c r="E22" i="12" s="1"/>
  <c r="G22" i="36"/>
  <c r="G32" i="37"/>
  <c r="E32" i="12" s="1"/>
  <c r="G32" i="36"/>
  <c r="D15" i="37"/>
  <c r="D15" i="36"/>
  <c r="C15" i="36" s="1"/>
  <c r="J16" i="37"/>
  <c r="J16" i="36"/>
  <c r="I16" i="36" s="1"/>
  <c r="D17" i="37"/>
  <c r="D17" i="36"/>
  <c r="C17" i="36" s="1"/>
  <c r="J19" i="37"/>
  <c r="G19" i="12" s="1"/>
  <c r="J19" i="36"/>
  <c r="J20" i="37"/>
  <c r="G20" i="12" s="1"/>
  <c r="J20" i="36"/>
  <c r="J21" i="37"/>
  <c r="G21" i="12" s="1"/>
  <c r="J21" i="36"/>
  <c r="D23" i="37"/>
  <c r="C23" i="12" s="1"/>
  <c r="D23" i="36"/>
  <c r="D24" i="37"/>
  <c r="C24" i="12" s="1"/>
  <c r="D24" i="36"/>
  <c r="D25" i="37"/>
  <c r="C25" i="12" s="1"/>
  <c r="D25" i="36"/>
  <c r="D26" i="37"/>
  <c r="C26" i="12" s="1"/>
  <c r="D26" i="36"/>
  <c r="J26" i="37"/>
  <c r="G26" i="12" s="1"/>
  <c r="J26" i="36"/>
  <c r="J27" i="37"/>
  <c r="J27" i="36"/>
  <c r="I27" i="36" s="1"/>
  <c r="D28" i="37"/>
  <c r="C28" i="12" s="1"/>
  <c r="D28" i="36"/>
  <c r="D29" i="37"/>
  <c r="C29" i="12" s="1"/>
  <c r="D29" i="36"/>
  <c r="J31" i="37"/>
  <c r="G31" i="12" s="1"/>
  <c r="J31" i="36"/>
  <c r="J15" i="37"/>
  <c r="J15" i="36"/>
  <c r="I15" i="36" s="1"/>
  <c r="D16" i="37"/>
  <c r="D16" i="36"/>
  <c r="C16" i="36" s="1"/>
  <c r="J17" i="37"/>
  <c r="J17" i="36"/>
  <c r="I17" i="36" s="1"/>
  <c r="D18" i="37"/>
  <c r="D18" i="36"/>
  <c r="C18" i="36" s="1"/>
  <c r="J18" i="37"/>
  <c r="J18" i="36"/>
  <c r="I18" i="36" s="1"/>
  <c r="D19" i="36"/>
  <c r="D20" i="37"/>
  <c r="C20" i="12" s="1"/>
  <c r="D20" i="36"/>
  <c r="D21" i="37"/>
  <c r="C21" i="12" s="1"/>
  <c r="D21" i="36"/>
  <c r="D22" i="37"/>
  <c r="C22" i="12" s="1"/>
  <c r="D22" i="36"/>
  <c r="J22" i="37"/>
  <c r="G22" i="12" s="1"/>
  <c r="J22" i="36"/>
  <c r="J23" i="37"/>
  <c r="G23" i="12" s="1"/>
  <c r="J23" i="36"/>
  <c r="J24" i="37"/>
  <c r="G24" i="12" s="1"/>
  <c r="J24" i="36"/>
  <c r="J25" i="37"/>
  <c r="G25" i="12" s="1"/>
  <c r="J25" i="36"/>
  <c r="G26" i="37"/>
  <c r="E26" i="12" s="1"/>
  <c r="G26" i="36"/>
  <c r="D27" i="37"/>
  <c r="D27" i="36"/>
  <c r="C27" i="36" s="1"/>
  <c r="J28" i="37"/>
  <c r="G28" i="12" s="1"/>
  <c r="J28" i="36"/>
  <c r="J29" i="37"/>
  <c r="G29" i="12" s="1"/>
  <c r="J29" i="36"/>
  <c r="D31" i="37"/>
  <c r="C31" i="12" s="1"/>
  <c r="D31" i="36"/>
  <c r="D32" i="37"/>
  <c r="C32" i="12" s="1"/>
  <c r="D32" i="36"/>
  <c r="J32" i="37"/>
  <c r="G32" i="12" s="1"/>
  <c r="J32" i="36"/>
  <c r="C27" i="37" l="1"/>
  <c r="C27" i="12"/>
  <c r="C18" i="37"/>
  <c r="C18" i="12"/>
  <c r="C16" i="37"/>
  <c r="C16" i="12"/>
  <c r="C17" i="37"/>
  <c r="C17" i="12"/>
  <c r="F18" i="37"/>
  <c r="E18" i="12"/>
  <c r="I18" i="37"/>
  <c r="G18" i="12"/>
  <c r="I17" i="37"/>
  <c r="G17" i="12"/>
  <c r="I15" i="37"/>
  <c r="G15" i="12"/>
  <c r="I27" i="37"/>
  <c r="G27" i="12"/>
  <c r="I16" i="37"/>
  <c r="G16" i="12"/>
  <c r="C15" i="37"/>
  <c r="C15" i="12"/>
  <c r="G19" i="37"/>
  <c r="E19" i="12" s="1"/>
  <c r="G19" i="36"/>
  <c r="G17" i="37"/>
  <c r="G17" i="36"/>
  <c r="F17" i="36" s="1"/>
  <c r="G28" i="37"/>
  <c r="E28" i="12" s="1"/>
  <c r="G28" i="36"/>
  <c r="G20" i="37"/>
  <c r="E20" i="12" s="1"/>
  <c r="G20" i="36"/>
  <c r="G15" i="37"/>
  <c r="G15" i="36"/>
  <c r="F15" i="36" s="1"/>
  <c r="I32" i="37"/>
  <c r="K32" i="37"/>
  <c r="H32" i="12" s="1"/>
  <c r="C32" i="36"/>
  <c r="E32" i="36"/>
  <c r="E31" i="37"/>
  <c r="D31" i="12" s="1"/>
  <c r="C31" i="37"/>
  <c r="K29" i="37"/>
  <c r="H29" i="12" s="1"/>
  <c r="I29" i="37"/>
  <c r="I28" i="36"/>
  <c r="K28" i="36"/>
  <c r="F26" i="36"/>
  <c r="H26" i="36"/>
  <c r="I25" i="37"/>
  <c r="K25" i="37"/>
  <c r="H25" i="12" s="1"/>
  <c r="K24" i="36"/>
  <c r="I24" i="36"/>
  <c r="I23" i="37"/>
  <c r="K23" i="37"/>
  <c r="H23" i="12" s="1"/>
  <c r="K22" i="36"/>
  <c r="I22" i="36"/>
  <c r="E22" i="37"/>
  <c r="D22" i="12" s="1"/>
  <c r="C22" i="37"/>
  <c r="C21" i="36"/>
  <c r="E21" i="36"/>
  <c r="E20" i="37"/>
  <c r="D20" i="12" s="1"/>
  <c r="C20" i="37"/>
  <c r="C19" i="36"/>
  <c r="E19" i="36"/>
  <c r="K31" i="36"/>
  <c r="I31" i="36"/>
  <c r="E29" i="37"/>
  <c r="D29" i="12" s="1"/>
  <c r="C29" i="37"/>
  <c r="C28" i="36"/>
  <c r="E28" i="36"/>
  <c r="K26" i="36"/>
  <c r="I26" i="36"/>
  <c r="E26" i="37"/>
  <c r="D26" i="12" s="1"/>
  <c r="C26" i="37"/>
  <c r="C25" i="36"/>
  <c r="E25" i="36"/>
  <c r="E24" i="37"/>
  <c r="D24" i="12" s="1"/>
  <c r="C24" i="37"/>
  <c r="C23" i="36"/>
  <c r="E23" i="36"/>
  <c r="I21" i="37"/>
  <c r="K21" i="37"/>
  <c r="H21" i="12" s="1"/>
  <c r="K20" i="36"/>
  <c r="I20" i="36"/>
  <c r="I19" i="37"/>
  <c r="K19" i="37"/>
  <c r="H19" i="12" s="1"/>
  <c r="H32" i="37"/>
  <c r="F32" i="12" s="1"/>
  <c r="F32" i="37"/>
  <c r="F22" i="36"/>
  <c r="H22" i="36"/>
  <c r="G25" i="37"/>
  <c r="E25" i="12" s="1"/>
  <c r="G25" i="36"/>
  <c r="G31" i="37"/>
  <c r="E31" i="12" s="1"/>
  <c r="G31" i="36"/>
  <c r="G29" i="37"/>
  <c r="E29" i="12" s="1"/>
  <c r="G29" i="36"/>
  <c r="G21" i="37"/>
  <c r="E21" i="12" s="1"/>
  <c r="G21" i="36"/>
  <c r="G23" i="37"/>
  <c r="E23" i="12" s="1"/>
  <c r="G23" i="36"/>
  <c r="G27" i="37"/>
  <c r="G27" i="36"/>
  <c r="F27" i="36" s="1"/>
  <c r="G24" i="37"/>
  <c r="E24" i="12" s="1"/>
  <c r="G24" i="36"/>
  <c r="I32" i="36"/>
  <c r="K32" i="36"/>
  <c r="C32" i="37"/>
  <c r="E32" i="37"/>
  <c r="D32" i="12" s="1"/>
  <c r="E31" i="36"/>
  <c r="C31" i="36"/>
  <c r="K29" i="36"/>
  <c r="I29" i="36"/>
  <c r="I28" i="37"/>
  <c r="K28" i="37"/>
  <c r="H28" i="12" s="1"/>
  <c r="F26" i="37"/>
  <c r="H26" i="37"/>
  <c r="F26" i="12" s="1"/>
  <c r="I25" i="36"/>
  <c r="K25" i="36"/>
  <c r="K24" i="37"/>
  <c r="H24" i="12" s="1"/>
  <c r="I24" i="37"/>
  <c r="I23" i="36"/>
  <c r="K23" i="36"/>
  <c r="K22" i="37"/>
  <c r="H22" i="12" s="1"/>
  <c r="I22" i="37"/>
  <c r="E22" i="36"/>
  <c r="C22" i="36"/>
  <c r="C21" i="37"/>
  <c r="E21" i="37"/>
  <c r="D21" i="12" s="1"/>
  <c r="E20" i="36"/>
  <c r="C20" i="36"/>
  <c r="C19" i="37"/>
  <c r="E19" i="37"/>
  <c r="D19" i="12" s="1"/>
  <c r="K31" i="37"/>
  <c r="H31" i="12" s="1"/>
  <c r="I31" i="37"/>
  <c r="E29" i="36"/>
  <c r="C29" i="36"/>
  <c r="C28" i="37"/>
  <c r="E28" i="37"/>
  <c r="D28" i="12" s="1"/>
  <c r="K26" i="37"/>
  <c r="H26" i="12" s="1"/>
  <c r="I26" i="37"/>
  <c r="E26" i="36"/>
  <c r="C26" i="36"/>
  <c r="C25" i="37"/>
  <c r="E25" i="37"/>
  <c r="D25" i="12" s="1"/>
  <c r="E24" i="36"/>
  <c r="C24" i="36"/>
  <c r="C23" i="37"/>
  <c r="E23" i="37"/>
  <c r="D23" i="12" s="1"/>
  <c r="I21" i="36"/>
  <c r="K21" i="36"/>
  <c r="K20" i="37"/>
  <c r="H20" i="12" s="1"/>
  <c r="I20" i="37"/>
  <c r="I19" i="36"/>
  <c r="K19" i="36"/>
  <c r="G16" i="37"/>
  <c r="G16" i="36"/>
  <c r="F16" i="36" s="1"/>
  <c r="H32" i="36"/>
  <c r="F32" i="36"/>
  <c r="F22" i="37"/>
  <c r="H22" i="37"/>
  <c r="F22" i="12" s="1"/>
  <c r="F16" i="37" l="1"/>
  <c r="E16" i="12"/>
  <c r="F27" i="37"/>
  <c r="E27" i="12"/>
  <c r="F17" i="37"/>
  <c r="E17" i="12"/>
  <c r="F15" i="37"/>
  <c r="E15" i="12"/>
  <c r="F24" i="36"/>
  <c r="H24" i="36"/>
  <c r="H23" i="36"/>
  <c r="F23" i="36"/>
  <c r="H21" i="36"/>
  <c r="F21" i="36"/>
  <c r="H29" i="36"/>
  <c r="F29" i="36"/>
  <c r="H31" i="36"/>
  <c r="F31" i="36"/>
  <c r="H25" i="36"/>
  <c r="F25" i="36"/>
  <c r="F20" i="37"/>
  <c r="H20" i="37"/>
  <c r="F20" i="12" s="1"/>
  <c r="H28" i="36"/>
  <c r="F28" i="36"/>
  <c r="H19" i="36"/>
  <c r="F19" i="36"/>
  <c r="F24" i="37"/>
  <c r="H24" i="37"/>
  <c r="F24" i="12" s="1"/>
  <c r="H23" i="37"/>
  <c r="F23" i="12" s="1"/>
  <c r="F23" i="37"/>
  <c r="H21" i="37"/>
  <c r="F21" i="12" s="1"/>
  <c r="F21" i="37"/>
  <c r="H29" i="37"/>
  <c r="F29" i="12" s="1"/>
  <c r="F29" i="37"/>
  <c r="H31" i="37"/>
  <c r="F31" i="12" s="1"/>
  <c r="F31" i="37"/>
  <c r="H25" i="37"/>
  <c r="F25" i="12" s="1"/>
  <c r="F25" i="37"/>
  <c r="F20" i="36"/>
  <c r="H20" i="36"/>
  <c r="H28" i="37"/>
  <c r="F28" i="12" s="1"/>
  <c r="F28" i="37"/>
  <c r="H19" i="37"/>
  <c r="F19" i="12" s="1"/>
  <c r="F19" i="37"/>
  <c r="Q32" i="20"/>
  <c r="Q31" i="20"/>
  <c r="Q29" i="20"/>
  <c r="Q28" i="20"/>
  <c r="Q26" i="20"/>
  <c r="Q25" i="20"/>
  <c r="Q24" i="20"/>
  <c r="Q23" i="20"/>
  <c r="Q22" i="20"/>
  <c r="Q21" i="20"/>
  <c r="Q20" i="20"/>
  <c r="Q19" i="20"/>
  <c r="P32" i="17"/>
  <c r="P31" i="17"/>
  <c r="P30" i="17"/>
  <c r="P29" i="17"/>
  <c r="P28" i="17"/>
  <c r="P27" i="17"/>
  <c r="P26" i="17"/>
  <c r="P25" i="17"/>
  <c r="P24" i="17"/>
  <c r="Q24" i="17" s="1"/>
  <c r="P23" i="17"/>
  <c r="P22" i="17"/>
  <c r="P21" i="17"/>
  <c r="P20" i="17"/>
  <c r="P18" i="17"/>
  <c r="P17" i="17"/>
  <c r="P16" i="17"/>
  <c r="P15" i="17"/>
  <c r="M15" i="14"/>
  <c r="M15" i="18" l="1"/>
  <c r="M15" i="20" s="1"/>
  <c r="M15" i="17"/>
  <c r="Q20" i="17"/>
  <c r="Q19" i="17"/>
  <c r="Q23" i="17"/>
  <c r="Q30" i="17"/>
  <c r="Q31" i="17"/>
  <c r="Q22" i="17"/>
  <c r="Q26" i="17"/>
  <c r="Q29" i="17"/>
  <c r="Q21" i="17"/>
  <c r="Q25" i="17"/>
  <c r="Q28" i="17"/>
  <c r="Q32" i="17"/>
  <c r="D15" i="14" l="1"/>
  <c r="C15" i="14" s="1"/>
  <c r="L15" i="17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1" i="15"/>
  <c r="M32" i="15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1" i="14"/>
  <c r="M32" i="14"/>
  <c r="M16" i="13"/>
  <c r="M17" i="13"/>
  <c r="M18" i="13"/>
  <c r="M19" i="13"/>
  <c r="N19" i="13" s="1"/>
  <c r="M20" i="13"/>
  <c r="M21" i="13"/>
  <c r="M22" i="13"/>
  <c r="M23" i="13"/>
  <c r="M24" i="13"/>
  <c r="M25" i="13"/>
  <c r="M26" i="13"/>
  <c r="M27" i="13"/>
  <c r="M28" i="13"/>
  <c r="M29" i="13"/>
  <c r="M31" i="13"/>
  <c r="M32" i="13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1" i="34"/>
  <c r="M32" i="34"/>
  <c r="M15" i="34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1" i="35"/>
  <c r="M32" i="35"/>
  <c r="M15" i="35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1" i="23"/>
  <c r="M32" i="23"/>
  <c r="M15" i="23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1" i="8"/>
  <c r="M32" i="8"/>
  <c r="M15" i="8"/>
  <c r="J16" i="35"/>
  <c r="I16" i="35" s="1"/>
  <c r="J21" i="15"/>
  <c r="J22" i="14"/>
  <c r="J23" i="15"/>
  <c r="J24" i="15"/>
  <c r="J25" i="15"/>
  <c r="J27" i="15"/>
  <c r="J28" i="34"/>
  <c r="J29" i="15"/>
  <c r="J15" i="15"/>
  <c r="D21" i="15"/>
  <c r="D22" i="14"/>
  <c r="D24" i="34"/>
  <c r="D25" i="15"/>
  <c r="D27" i="15"/>
  <c r="D28" i="34"/>
  <c r="D29" i="15"/>
  <c r="D15" i="15"/>
  <c r="D15" i="18" l="1"/>
  <c r="D15" i="17"/>
  <c r="C15" i="17" s="1"/>
  <c r="D21" i="17"/>
  <c r="D21" i="18"/>
  <c r="J25" i="18"/>
  <c r="J25" i="17"/>
  <c r="M29" i="18"/>
  <c r="M29" i="17"/>
  <c r="N29" i="17" s="1"/>
  <c r="M17" i="18"/>
  <c r="M17" i="17"/>
  <c r="L17" i="17" s="1"/>
  <c r="D25" i="17"/>
  <c r="D25" i="18"/>
  <c r="J24" i="18"/>
  <c r="J24" i="17"/>
  <c r="M28" i="18"/>
  <c r="M28" i="17"/>
  <c r="N28" i="17" s="1"/>
  <c r="M16" i="18"/>
  <c r="M16" i="17"/>
  <c r="L16" i="17" s="1"/>
  <c r="J23" i="18"/>
  <c r="J23" i="17"/>
  <c r="M32" i="18"/>
  <c r="M32" i="17"/>
  <c r="N32" i="17" s="1"/>
  <c r="M27" i="17"/>
  <c r="L27" i="17" s="1"/>
  <c r="M27" i="18"/>
  <c r="M23" i="18"/>
  <c r="M23" i="17"/>
  <c r="N23" i="17" s="1"/>
  <c r="M19" i="18"/>
  <c r="M19" i="17"/>
  <c r="N19" i="17" s="1"/>
  <c r="J15" i="18"/>
  <c r="J15" i="19" s="1"/>
  <c r="J15" i="17"/>
  <c r="I15" i="17" s="1"/>
  <c r="J21" i="18"/>
  <c r="J21" i="17"/>
  <c r="M25" i="18"/>
  <c r="M25" i="17"/>
  <c r="N25" i="17" s="1"/>
  <c r="M21" i="18"/>
  <c r="M21" i="17"/>
  <c r="N21" i="17" s="1"/>
  <c r="D29" i="17"/>
  <c r="E29" i="17" s="1"/>
  <c r="D29" i="18"/>
  <c r="J29" i="18"/>
  <c r="J29" i="17"/>
  <c r="M24" i="18"/>
  <c r="M24" i="17"/>
  <c r="N24" i="17" s="1"/>
  <c r="M20" i="18"/>
  <c r="M20" i="17"/>
  <c r="N20" i="17" s="1"/>
  <c r="D27" i="18"/>
  <c r="D27" i="17"/>
  <c r="C27" i="17" s="1"/>
  <c r="J27" i="18"/>
  <c r="J27" i="17"/>
  <c r="I27" i="17" s="1"/>
  <c r="M31" i="18"/>
  <c r="M31" i="17"/>
  <c r="N31" i="17" s="1"/>
  <c r="M26" i="18"/>
  <c r="M26" i="17"/>
  <c r="N26" i="17" s="1"/>
  <c r="M22" i="18"/>
  <c r="M22" i="17"/>
  <c r="N22" i="17" s="1"/>
  <c r="M18" i="18"/>
  <c r="M18" i="17"/>
  <c r="L18" i="17" s="1"/>
  <c r="L16" i="15"/>
  <c r="L17" i="15"/>
  <c r="L16" i="14"/>
  <c r="L17" i="14"/>
  <c r="L15" i="18"/>
  <c r="L17" i="13"/>
  <c r="L16" i="34"/>
  <c r="L17" i="34"/>
  <c r="L16" i="35"/>
  <c r="L17" i="35"/>
  <c r="L16" i="23"/>
  <c r="L17" i="23"/>
  <c r="N26" i="8"/>
  <c r="G29" i="34"/>
  <c r="G23" i="15"/>
  <c r="G18" i="34"/>
  <c r="G17" i="34"/>
  <c r="F17" i="34" s="1"/>
  <c r="N32" i="8"/>
  <c r="L32" i="8"/>
  <c r="L16" i="13"/>
  <c r="J22" i="23"/>
  <c r="G25" i="34"/>
  <c r="G19" i="15"/>
  <c r="G27" i="15"/>
  <c r="G31" i="15"/>
  <c r="G26" i="8"/>
  <c r="J19" i="8"/>
  <c r="J26" i="23"/>
  <c r="J18" i="23"/>
  <c r="J31" i="35"/>
  <c r="D31" i="35"/>
  <c r="J31" i="34"/>
  <c r="D31" i="34"/>
  <c r="J23" i="8"/>
  <c r="J27" i="23"/>
  <c r="J19" i="23"/>
  <c r="J19" i="35"/>
  <c r="D19" i="35"/>
  <c r="J19" i="34"/>
  <c r="D19" i="34"/>
  <c r="J27" i="8"/>
  <c r="J23" i="35"/>
  <c r="D23" i="35"/>
  <c r="J23" i="34"/>
  <c r="D23" i="34"/>
  <c r="J31" i="8"/>
  <c r="J31" i="23"/>
  <c r="J23" i="23"/>
  <c r="J27" i="35"/>
  <c r="D27" i="35"/>
  <c r="J27" i="34"/>
  <c r="D27" i="34"/>
  <c r="J28" i="8"/>
  <c r="J29" i="8"/>
  <c r="J21" i="8"/>
  <c r="D26" i="23"/>
  <c r="D22" i="23"/>
  <c r="J32" i="35"/>
  <c r="J24" i="35"/>
  <c r="J20" i="35"/>
  <c r="D32" i="35"/>
  <c r="D28" i="35"/>
  <c r="D24" i="35"/>
  <c r="D16" i="35"/>
  <c r="C16" i="35" s="1"/>
  <c r="J32" i="34"/>
  <c r="J24" i="34"/>
  <c r="J16" i="34"/>
  <c r="I16" i="34" s="1"/>
  <c r="D32" i="34"/>
  <c r="J26" i="8"/>
  <c r="J22" i="8"/>
  <c r="J18" i="8"/>
  <c r="J32" i="23"/>
  <c r="J28" i="23"/>
  <c r="J24" i="23"/>
  <c r="J20" i="23"/>
  <c r="J16" i="23"/>
  <c r="I16" i="23" s="1"/>
  <c r="G21" i="23"/>
  <c r="D31" i="23"/>
  <c r="D27" i="23"/>
  <c r="D23" i="23"/>
  <c r="D19" i="23"/>
  <c r="J15" i="35"/>
  <c r="J29" i="35"/>
  <c r="J25" i="35"/>
  <c r="J21" i="35"/>
  <c r="J17" i="35"/>
  <c r="I17" i="35" s="1"/>
  <c r="D15" i="35"/>
  <c r="D29" i="35"/>
  <c r="D25" i="35"/>
  <c r="D21" i="35"/>
  <c r="D17" i="35"/>
  <c r="C17" i="35" s="1"/>
  <c r="J15" i="34"/>
  <c r="J29" i="34"/>
  <c r="J25" i="34"/>
  <c r="J21" i="34"/>
  <c r="J17" i="34"/>
  <c r="I17" i="34" s="1"/>
  <c r="G23" i="34"/>
  <c r="D15" i="34"/>
  <c r="D29" i="34"/>
  <c r="D25" i="34"/>
  <c r="D21" i="34"/>
  <c r="D17" i="34"/>
  <c r="C17" i="34" s="1"/>
  <c r="D31" i="13"/>
  <c r="D27" i="13"/>
  <c r="D23" i="13"/>
  <c r="D19" i="13"/>
  <c r="G17" i="13"/>
  <c r="J31" i="13"/>
  <c r="J27" i="13"/>
  <c r="J23" i="13"/>
  <c r="J19" i="13"/>
  <c r="J31" i="14"/>
  <c r="J27" i="14"/>
  <c r="J23" i="14"/>
  <c r="J19" i="14"/>
  <c r="D31" i="14"/>
  <c r="D27" i="14"/>
  <c r="D23" i="14"/>
  <c r="D19" i="14"/>
  <c r="D26" i="15"/>
  <c r="D22" i="15"/>
  <c r="D18" i="15"/>
  <c r="J26" i="15"/>
  <c r="J22" i="15"/>
  <c r="J18" i="15"/>
  <c r="J29" i="23"/>
  <c r="J25" i="23"/>
  <c r="J21" i="23"/>
  <c r="J17" i="23"/>
  <c r="I17" i="23" s="1"/>
  <c r="G22" i="23"/>
  <c r="G18" i="23"/>
  <c r="D32" i="23"/>
  <c r="D28" i="23"/>
  <c r="D24" i="23"/>
  <c r="D20" i="23"/>
  <c r="D16" i="23"/>
  <c r="C16" i="23" s="1"/>
  <c r="J26" i="35"/>
  <c r="J22" i="35"/>
  <c r="J18" i="35"/>
  <c r="D26" i="35"/>
  <c r="D22" i="35"/>
  <c r="D18" i="35"/>
  <c r="J26" i="34"/>
  <c r="J22" i="34"/>
  <c r="J18" i="34"/>
  <c r="D26" i="34"/>
  <c r="D22" i="34"/>
  <c r="D18" i="34"/>
  <c r="D32" i="13"/>
  <c r="D28" i="13"/>
  <c r="D24" i="13"/>
  <c r="D20" i="13"/>
  <c r="D16" i="13"/>
  <c r="G18" i="13"/>
  <c r="J32" i="13"/>
  <c r="J32" i="18" s="1"/>
  <c r="J28" i="13"/>
  <c r="J24" i="13"/>
  <c r="J20" i="13"/>
  <c r="J16" i="13"/>
  <c r="J32" i="14"/>
  <c r="J28" i="14"/>
  <c r="J24" i="14"/>
  <c r="J20" i="14"/>
  <c r="J16" i="14"/>
  <c r="I16" i="14" s="1"/>
  <c r="G22" i="14"/>
  <c r="D32" i="14"/>
  <c r="D28" i="14"/>
  <c r="D24" i="14"/>
  <c r="D20" i="14"/>
  <c r="D16" i="14"/>
  <c r="C16" i="14" s="1"/>
  <c r="D31" i="15"/>
  <c r="D23" i="15"/>
  <c r="D19" i="15"/>
  <c r="G17" i="15"/>
  <c r="J31" i="15"/>
  <c r="J19" i="15"/>
  <c r="J32" i="8"/>
  <c r="J24" i="8"/>
  <c r="J20" i="8"/>
  <c r="J16" i="8"/>
  <c r="G29" i="8"/>
  <c r="G25" i="8"/>
  <c r="G17" i="8"/>
  <c r="J15" i="23"/>
  <c r="G31" i="23"/>
  <c r="D15" i="23"/>
  <c r="D29" i="23"/>
  <c r="D25" i="23"/>
  <c r="D21" i="23"/>
  <c r="D17" i="23"/>
  <c r="C17" i="23" s="1"/>
  <c r="G17" i="35"/>
  <c r="F17" i="35" s="1"/>
  <c r="D15" i="13"/>
  <c r="C15" i="13" s="1"/>
  <c r="D29" i="13"/>
  <c r="D25" i="13"/>
  <c r="D21" i="13"/>
  <c r="D17" i="13"/>
  <c r="G23" i="13"/>
  <c r="G19" i="13"/>
  <c r="J15" i="13"/>
  <c r="J29" i="13"/>
  <c r="J25" i="13"/>
  <c r="J21" i="13"/>
  <c r="J17" i="13"/>
  <c r="J15" i="14"/>
  <c r="J29" i="14"/>
  <c r="J25" i="14"/>
  <c r="J21" i="14"/>
  <c r="J17" i="14"/>
  <c r="I17" i="14" s="1"/>
  <c r="G23" i="14"/>
  <c r="D29" i="14"/>
  <c r="D25" i="14"/>
  <c r="D21" i="14"/>
  <c r="D17" i="14"/>
  <c r="C17" i="14" s="1"/>
  <c r="D32" i="15"/>
  <c r="D32" i="17" s="1"/>
  <c r="E32" i="17" s="1"/>
  <c r="D28" i="15"/>
  <c r="D24" i="15"/>
  <c r="D20" i="15"/>
  <c r="D16" i="15"/>
  <c r="J32" i="15"/>
  <c r="J32" i="17" s="1"/>
  <c r="K32" i="17" s="1"/>
  <c r="J28" i="15"/>
  <c r="J20" i="15"/>
  <c r="J16" i="15"/>
  <c r="E25" i="17"/>
  <c r="J25" i="8"/>
  <c r="J17" i="8"/>
  <c r="D18" i="23"/>
  <c r="J28" i="35"/>
  <c r="D20" i="35"/>
  <c r="J20" i="34"/>
  <c r="D20" i="34"/>
  <c r="D16" i="34"/>
  <c r="C16" i="34" s="1"/>
  <c r="D26" i="13"/>
  <c r="D22" i="13"/>
  <c r="D18" i="13"/>
  <c r="J26" i="13"/>
  <c r="J22" i="13"/>
  <c r="J18" i="13"/>
  <c r="J26" i="14"/>
  <c r="J18" i="14"/>
  <c r="D26" i="14"/>
  <c r="D18" i="14"/>
  <c r="D17" i="15"/>
  <c r="J17" i="15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1" i="8"/>
  <c r="D32" i="8"/>
  <c r="D15" i="8"/>
  <c r="J15" i="8"/>
  <c r="L32" i="17" l="1"/>
  <c r="L23" i="17"/>
  <c r="L31" i="17"/>
  <c r="L24" i="17"/>
  <c r="L25" i="17"/>
  <c r="L22" i="17"/>
  <c r="L19" i="17"/>
  <c r="C17" i="15"/>
  <c r="D17" i="17"/>
  <c r="C17" i="17" s="1"/>
  <c r="D17" i="18"/>
  <c r="D17" i="20" s="1"/>
  <c r="D28" i="18"/>
  <c r="D28" i="17"/>
  <c r="E28" i="17" s="1"/>
  <c r="D19" i="18"/>
  <c r="D19" i="17"/>
  <c r="D26" i="17"/>
  <c r="D26" i="18"/>
  <c r="G31" i="17"/>
  <c r="H31" i="17" s="1"/>
  <c r="G31" i="18"/>
  <c r="C21" i="18"/>
  <c r="C21" i="19" s="1"/>
  <c r="D21" i="19"/>
  <c r="L29" i="17"/>
  <c r="I16" i="15"/>
  <c r="J16" i="18"/>
  <c r="J16" i="20" s="1"/>
  <c r="J16" i="17"/>
  <c r="I16" i="17" s="1"/>
  <c r="C16" i="15"/>
  <c r="D16" i="18"/>
  <c r="D16" i="20" s="1"/>
  <c r="D16" i="17"/>
  <c r="C16" i="17" s="1"/>
  <c r="D23" i="18"/>
  <c r="D23" i="17"/>
  <c r="G19" i="17"/>
  <c r="G19" i="18"/>
  <c r="L20" i="17"/>
  <c r="L26" i="17"/>
  <c r="J20" i="18"/>
  <c r="J20" i="17"/>
  <c r="D20" i="18"/>
  <c r="D20" i="17"/>
  <c r="J31" i="18"/>
  <c r="J31" i="17"/>
  <c r="D31" i="18"/>
  <c r="D31" i="17"/>
  <c r="D18" i="17"/>
  <c r="C18" i="17" s="1"/>
  <c r="D18" i="18"/>
  <c r="C32" i="17"/>
  <c r="L28" i="17"/>
  <c r="J22" i="18"/>
  <c r="J22" i="17"/>
  <c r="K22" i="17" s="1"/>
  <c r="I32" i="17"/>
  <c r="L21" i="17"/>
  <c r="J19" i="17"/>
  <c r="J19" i="18"/>
  <c r="J26" i="18"/>
  <c r="J26" i="17"/>
  <c r="G27" i="17"/>
  <c r="F27" i="17" s="1"/>
  <c r="G27" i="18"/>
  <c r="G23" i="17"/>
  <c r="H23" i="17" s="1"/>
  <c r="G23" i="18"/>
  <c r="I17" i="15"/>
  <c r="J17" i="18"/>
  <c r="J17" i="20" s="1"/>
  <c r="J17" i="17"/>
  <c r="I17" i="17" s="1"/>
  <c r="J28" i="18"/>
  <c r="J28" i="17"/>
  <c r="I28" i="17" s="1"/>
  <c r="D24" i="18"/>
  <c r="D24" i="17"/>
  <c r="E24" i="17" s="1"/>
  <c r="F17" i="15"/>
  <c r="G17" i="18"/>
  <c r="G17" i="20" s="1"/>
  <c r="G17" i="17"/>
  <c r="F17" i="17" s="1"/>
  <c r="J18" i="18"/>
  <c r="J18" i="17"/>
  <c r="I18" i="17" s="1"/>
  <c r="D22" i="17"/>
  <c r="E22" i="17" s="1"/>
  <c r="D22" i="18"/>
  <c r="L15" i="20"/>
  <c r="H26" i="8"/>
  <c r="C19" i="8"/>
  <c r="K32" i="8"/>
  <c r="M16" i="19"/>
  <c r="L16" i="18"/>
  <c r="L16" i="20" s="1"/>
  <c r="M16" i="20"/>
  <c r="M31" i="20"/>
  <c r="G21" i="35"/>
  <c r="G22" i="34"/>
  <c r="G22" i="15"/>
  <c r="G21" i="14"/>
  <c r="G21" i="34"/>
  <c r="G21" i="15"/>
  <c r="G21" i="13"/>
  <c r="G25" i="23"/>
  <c r="G17" i="14"/>
  <c r="F17" i="14" s="1"/>
  <c r="G25" i="13"/>
  <c r="G23" i="8"/>
  <c r="G31" i="14"/>
  <c r="G27" i="13"/>
  <c r="F26" i="8"/>
  <c r="G18" i="15"/>
  <c r="G19" i="14"/>
  <c r="G19" i="23"/>
  <c r="G18" i="35"/>
  <c r="G18" i="8"/>
  <c r="F18" i="8" s="1"/>
  <c r="G29" i="15"/>
  <c r="G29" i="35"/>
  <c r="G26" i="13"/>
  <c r="G25" i="14"/>
  <c r="G23" i="35"/>
  <c r="G18" i="14"/>
  <c r="G27" i="14"/>
  <c r="G29" i="23"/>
  <c r="G22" i="35"/>
  <c r="G22" i="8"/>
  <c r="G26" i="15"/>
  <c r="G25" i="35"/>
  <c r="G23" i="23"/>
  <c r="G25" i="15"/>
  <c r="G22" i="13"/>
  <c r="G29" i="14"/>
  <c r="G29" i="13"/>
  <c r="G17" i="23"/>
  <c r="F17" i="23" s="1"/>
  <c r="G31" i="13"/>
  <c r="G31" i="34"/>
  <c r="G31" i="8"/>
  <c r="G27" i="23"/>
  <c r="G26" i="14"/>
  <c r="G26" i="35"/>
  <c r="F17" i="8"/>
  <c r="G26" i="23"/>
  <c r="G19" i="34"/>
  <c r="G27" i="35"/>
  <c r="G19" i="8"/>
  <c r="G27" i="34"/>
  <c r="G19" i="35"/>
  <c r="G27" i="8"/>
  <c r="G26" i="34"/>
  <c r="E23" i="8"/>
  <c r="E29" i="8"/>
  <c r="E25" i="8"/>
  <c r="C17" i="8"/>
  <c r="E26" i="8"/>
  <c r="C22" i="8"/>
  <c r="C18" i="8"/>
  <c r="C31" i="8"/>
  <c r="E31" i="8"/>
  <c r="E32" i="8"/>
  <c r="C28" i="8"/>
  <c r="C24" i="8"/>
  <c r="C20" i="8"/>
  <c r="C16" i="8"/>
  <c r="C27" i="8"/>
  <c r="E19" i="8"/>
  <c r="C15" i="8"/>
  <c r="E21" i="8"/>
  <c r="C26" i="8"/>
  <c r="I32" i="18"/>
  <c r="I32" i="20" s="1"/>
  <c r="J32" i="20"/>
  <c r="C25" i="8"/>
  <c r="G31" i="35"/>
  <c r="C32" i="8"/>
  <c r="F29" i="8"/>
  <c r="E22" i="8"/>
  <c r="C29" i="17"/>
  <c r="G28" i="14"/>
  <c r="G28" i="13"/>
  <c r="G28" i="23"/>
  <c r="G28" i="34"/>
  <c r="G28" i="35"/>
  <c r="G28" i="8"/>
  <c r="G28" i="15"/>
  <c r="C17" i="13"/>
  <c r="I32" i="8"/>
  <c r="K24" i="17"/>
  <c r="I24" i="17"/>
  <c r="C16" i="13"/>
  <c r="F17" i="13"/>
  <c r="K26" i="8"/>
  <c r="G24" i="14"/>
  <c r="G24" i="13"/>
  <c r="G24" i="34"/>
  <c r="G24" i="35"/>
  <c r="G24" i="8"/>
  <c r="G24" i="15"/>
  <c r="G24" i="23"/>
  <c r="C21" i="8"/>
  <c r="C25" i="17"/>
  <c r="F25" i="8"/>
  <c r="C23" i="8"/>
  <c r="K29" i="17"/>
  <c r="I29" i="17"/>
  <c r="I17" i="13"/>
  <c r="I16" i="13"/>
  <c r="E21" i="17"/>
  <c r="C21" i="17"/>
  <c r="G20" i="14"/>
  <c r="G20" i="13"/>
  <c r="G20" i="34"/>
  <c r="G20" i="35"/>
  <c r="G20" i="8"/>
  <c r="G20" i="15"/>
  <c r="G20" i="23"/>
  <c r="K25" i="17"/>
  <c r="I25" i="17"/>
  <c r="K21" i="17"/>
  <c r="I21" i="17"/>
  <c r="G16" i="14"/>
  <c r="F16" i="14" s="1"/>
  <c r="G16" i="13"/>
  <c r="G16" i="23"/>
  <c r="F16" i="23" s="1"/>
  <c r="G16" i="34"/>
  <c r="F16" i="34" s="1"/>
  <c r="G16" i="35"/>
  <c r="F16" i="35" s="1"/>
  <c r="G16" i="8"/>
  <c r="G16" i="15"/>
  <c r="G32" i="14"/>
  <c r="G32" i="13"/>
  <c r="G32" i="34"/>
  <c r="G32" i="35"/>
  <c r="G32" i="8"/>
  <c r="G32" i="15"/>
  <c r="G32" i="17" s="1"/>
  <c r="G32" i="23"/>
  <c r="K23" i="17"/>
  <c r="I23" i="17"/>
  <c r="G15" i="34"/>
  <c r="G15" i="35"/>
  <c r="G15" i="15"/>
  <c r="G15" i="23"/>
  <c r="G15" i="14"/>
  <c r="G15" i="13"/>
  <c r="G15" i="8"/>
  <c r="E24" i="8"/>
  <c r="E20" i="8"/>
  <c r="E28" i="8"/>
  <c r="C29" i="8"/>
  <c r="C24" i="17" l="1"/>
  <c r="K28" i="17"/>
  <c r="C28" i="17"/>
  <c r="G29" i="18"/>
  <c r="G29" i="17"/>
  <c r="K31" i="17"/>
  <c r="I31" i="17"/>
  <c r="G24" i="17"/>
  <c r="H24" i="17" s="1"/>
  <c r="G24" i="18"/>
  <c r="K19" i="17"/>
  <c r="I19" i="17"/>
  <c r="F16" i="15"/>
  <c r="G16" i="17"/>
  <c r="F16" i="17" s="1"/>
  <c r="G16" i="18"/>
  <c r="G16" i="20" s="1"/>
  <c r="G25" i="18"/>
  <c r="G25" i="17"/>
  <c r="F25" i="17" s="1"/>
  <c r="G26" i="18"/>
  <c r="G26" i="17"/>
  <c r="G18" i="18"/>
  <c r="G18" i="17"/>
  <c r="F18" i="17" s="1"/>
  <c r="G21" i="18"/>
  <c r="G21" i="17"/>
  <c r="K26" i="17"/>
  <c r="I26" i="17"/>
  <c r="C31" i="17"/>
  <c r="E31" i="17"/>
  <c r="C20" i="17"/>
  <c r="E20" i="17"/>
  <c r="E23" i="17"/>
  <c r="C23" i="17"/>
  <c r="G20" i="17"/>
  <c r="F20" i="17" s="1"/>
  <c r="G20" i="18"/>
  <c r="I20" i="17"/>
  <c r="K20" i="17"/>
  <c r="E26" i="17"/>
  <c r="C26" i="17"/>
  <c r="G15" i="17"/>
  <c r="F15" i="17" s="1"/>
  <c r="G15" i="18"/>
  <c r="C19" i="17"/>
  <c r="E19" i="17"/>
  <c r="I22" i="17"/>
  <c r="G28" i="17"/>
  <c r="H28" i="17" s="1"/>
  <c r="G28" i="18"/>
  <c r="C22" i="17"/>
  <c r="G22" i="18"/>
  <c r="G22" i="17"/>
  <c r="L16" i="19"/>
  <c r="F22" i="8"/>
  <c r="F21" i="8"/>
  <c r="F23" i="8"/>
  <c r="F23" i="17"/>
  <c r="F31" i="17"/>
  <c r="F31" i="8"/>
  <c r="F24" i="8"/>
  <c r="H19" i="17"/>
  <c r="F19" i="17"/>
  <c r="F32" i="8"/>
  <c r="F27" i="8"/>
  <c r="F17" i="18"/>
  <c r="G17" i="19"/>
  <c r="J16" i="19"/>
  <c r="I16" i="18"/>
  <c r="C16" i="18"/>
  <c r="C16" i="20" s="1"/>
  <c r="D16" i="19"/>
  <c r="C17" i="18"/>
  <c r="C17" i="20" s="1"/>
  <c r="D17" i="19"/>
  <c r="J17" i="19"/>
  <c r="I17" i="18"/>
  <c r="H32" i="17"/>
  <c r="F32" i="17"/>
  <c r="F16" i="13"/>
  <c r="F16" i="8"/>
  <c r="F28" i="8"/>
  <c r="F20" i="8"/>
  <c r="H32" i="8"/>
  <c r="F19" i="8"/>
  <c r="H25" i="17" l="1"/>
  <c r="F28" i="17"/>
  <c r="F24" i="17"/>
  <c r="H20" i="17"/>
  <c r="F26" i="17"/>
  <c r="H26" i="17"/>
  <c r="H29" i="17"/>
  <c r="F29" i="17"/>
  <c r="H22" i="17"/>
  <c r="F22" i="17"/>
  <c r="H21" i="17"/>
  <c r="F21" i="17"/>
  <c r="L17" i="18"/>
  <c r="L17" i="20" s="1"/>
  <c r="M17" i="20"/>
  <c r="M17" i="19"/>
  <c r="I17" i="19"/>
  <c r="I17" i="20"/>
  <c r="I16" i="19"/>
  <c r="I16" i="20"/>
  <c r="F17" i="19"/>
  <c r="F17" i="20"/>
  <c r="C17" i="19"/>
  <c r="C16" i="19"/>
  <c r="F16" i="18"/>
  <c r="G16" i="19"/>
  <c r="M18" i="20" l="1"/>
  <c r="L17" i="19"/>
  <c r="F16" i="19"/>
  <c r="F16" i="20"/>
  <c r="N21" i="35"/>
  <c r="N21" i="34"/>
  <c r="N21" i="15"/>
  <c r="L21" i="14"/>
  <c r="L21" i="23"/>
  <c r="L19" i="8"/>
  <c r="N21" i="13" l="1"/>
  <c r="L21" i="13"/>
  <c r="L21" i="15"/>
  <c r="N21" i="23"/>
  <c r="N21" i="14"/>
  <c r="L21" i="35"/>
  <c r="L21" i="34"/>
  <c r="N19" i="8"/>
  <c r="L20" i="8" l="1"/>
  <c r="L18" i="35"/>
  <c r="N19" i="35"/>
  <c r="L20" i="35"/>
  <c r="L22" i="35"/>
  <c r="L23" i="35"/>
  <c r="N24" i="35"/>
  <c r="L25" i="35"/>
  <c r="L26" i="35"/>
  <c r="L27" i="35"/>
  <c r="N28" i="35"/>
  <c r="N29" i="35"/>
  <c r="N31" i="35"/>
  <c r="N32" i="35"/>
  <c r="L15" i="35"/>
  <c r="N22" i="35"/>
  <c r="L18" i="34"/>
  <c r="N19" i="34"/>
  <c r="L20" i="34"/>
  <c r="L22" i="34"/>
  <c r="N23" i="34"/>
  <c r="L24" i="34"/>
  <c r="L25" i="34"/>
  <c r="L26" i="34"/>
  <c r="L27" i="34"/>
  <c r="L28" i="34"/>
  <c r="L29" i="34"/>
  <c r="L31" i="34"/>
  <c r="L32" i="34"/>
  <c r="L15" i="34"/>
  <c r="N26" i="35" l="1"/>
  <c r="N20" i="35"/>
  <c r="L32" i="35"/>
  <c r="D21" i="20"/>
  <c r="N23" i="35"/>
  <c r="N20" i="8"/>
  <c r="L23" i="34"/>
  <c r="L29" i="35"/>
  <c r="N25" i="35"/>
  <c r="L31" i="35"/>
  <c r="L24" i="35"/>
  <c r="L28" i="35"/>
  <c r="L19" i="35"/>
  <c r="N20" i="34"/>
  <c r="N25" i="34"/>
  <c r="N29" i="34"/>
  <c r="N24" i="34"/>
  <c r="N22" i="34"/>
  <c r="N26" i="34"/>
  <c r="N28" i="34"/>
  <c r="N31" i="34"/>
  <c r="N32" i="34"/>
  <c r="L19" i="34"/>
  <c r="I21" i="14" l="1"/>
  <c r="K21" i="14"/>
  <c r="H21" i="34"/>
  <c r="F21" i="34"/>
  <c r="F21" i="23"/>
  <c r="H21" i="23"/>
  <c r="F21" i="15"/>
  <c r="H21" i="15"/>
  <c r="C21" i="34"/>
  <c r="E21" i="34"/>
  <c r="C21" i="20"/>
  <c r="E21" i="18"/>
  <c r="E21" i="20" s="1"/>
  <c r="I21" i="35"/>
  <c r="K21" i="35"/>
  <c r="I21" i="13"/>
  <c r="K21" i="13"/>
  <c r="I21" i="34"/>
  <c r="K21" i="34"/>
  <c r="H19" i="8"/>
  <c r="F21" i="14"/>
  <c r="H21" i="14"/>
  <c r="C21" i="23"/>
  <c r="E21" i="23"/>
  <c r="C21" i="15"/>
  <c r="E21" i="15"/>
  <c r="I21" i="15"/>
  <c r="K21" i="15"/>
  <c r="H21" i="35"/>
  <c r="F21" i="35"/>
  <c r="G21" i="20"/>
  <c r="F21" i="13"/>
  <c r="H21" i="13"/>
  <c r="C21" i="14"/>
  <c r="E21" i="14"/>
  <c r="I21" i="23"/>
  <c r="K21" i="23"/>
  <c r="I19" i="8"/>
  <c r="K19" i="8"/>
  <c r="C21" i="35"/>
  <c r="E21" i="35"/>
  <c r="C21" i="13"/>
  <c r="E21" i="13"/>
  <c r="E21" i="19"/>
  <c r="N25" i="15"/>
  <c r="N20" i="15"/>
  <c r="L18" i="15"/>
  <c r="N25" i="14"/>
  <c r="N20" i="14"/>
  <c r="L18" i="14"/>
  <c r="N25" i="13"/>
  <c r="N20" i="13"/>
  <c r="N25" i="23"/>
  <c r="N20" i="23"/>
  <c r="L18" i="23"/>
  <c r="N24" i="8"/>
  <c r="F20" i="15"/>
  <c r="I18" i="14"/>
  <c r="I21" i="18" l="1"/>
  <c r="I21" i="20" s="1"/>
  <c r="J21" i="20"/>
  <c r="J21" i="19"/>
  <c r="K21" i="18"/>
  <c r="K21" i="20" s="1"/>
  <c r="F21" i="18"/>
  <c r="F21" i="20" s="1"/>
  <c r="G21" i="19"/>
  <c r="H21" i="18"/>
  <c r="H21" i="20" s="1"/>
  <c r="C18" i="34"/>
  <c r="C18" i="35"/>
  <c r="F18" i="34"/>
  <c r="F18" i="35"/>
  <c r="I16" i="8"/>
  <c r="K24" i="8"/>
  <c r="F18" i="23"/>
  <c r="C20" i="23"/>
  <c r="K25" i="23"/>
  <c r="C25" i="23"/>
  <c r="C25" i="13"/>
  <c r="H20" i="14"/>
  <c r="F18" i="15"/>
  <c r="F25" i="15"/>
  <c r="I18" i="34"/>
  <c r="I18" i="35"/>
  <c r="I18" i="23"/>
  <c r="C18" i="23"/>
  <c r="K20" i="23"/>
  <c r="F25" i="23"/>
  <c r="I18" i="13"/>
  <c r="C18" i="13"/>
  <c r="K20" i="13"/>
  <c r="C20" i="13"/>
  <c r="K25" i="13"/>
  <c r="F18" i="14"/>
  <c r="C18" i="14"/>
  <c r="K20" i="14"/>
  <c r="C20" i="14"/>
  <c r="K25" i="14"/>
  <c r="C25" i="14"/>
  <c r="I18" i="15"/>
  <c r="C18" i="15"/>
  <c r="K20" i="15"/>
  <c r="C20" i="15"/>
  <c r="K25" i="15"/>
  <c r="C25" i="15"/>
  <c r="H20" i="15"/>
  <c r="L16" i="8"/>
  <c r="L18" i="8"/>
  <c r="L20" i="23"/>
  <c r="L25" i="23"/>
  <c r="L20" i="13"/>
  <c r="L25" i="13"/>
  <c r="L20" i="15"/>
  <c r="L25" i="15"/>
  <c r="L24" i="8"/>
  <c r="L18" i="13"/>
  <c r="L20" i="14"/>
  <c r="L25" i="14"/>
  <c r="L22" i="15"/>
  <c r="L22" i="14"/>
  <c r="N22" i="13"/>
  <c r="L22" i="23"/>
  <c r="I18" i="18" l="1"/>
  <c r="I18" i="20" s="1"/>
  <c r="J18" i="20"/>
  <c r="E25" i="13"/>
  <c r="E20" i="15"/>
  <c r="I20" i="14"/>
  <c r="J25" i="20"/>
  <c r="E25" i="14"/>
  <c r="I25" i="13"/>
  <c r="E20" i="23"/>
  <c r="I20" i="23"/>
  <c r="I18" i="8"/>
  <c r="H25" i="15"/>
  <c r="F20" i="13"/>
  <c r="G18" i="20"/>
  <c r="I25" i="14"/>
  <c r="I25" i="23"/>
  <c r="I24" i="8"/>
  <c r="H20" i="13"/>
  <c r="E20" i="14"/>
  <c r="F21" i="19"/>
  <c r="E25" i="15"/>
  <c r="J20" i="20"/>
  <c r="I20" i="13"/>
  <c r="E20" i="13"/>
  <c r="F18" i="13"/>
  <c r="K21" i="19"/>
  <c r="H21" i="19"/>
  <c r="I21" i="19"/>
  <c r="I25" i="15"/>
  <c r="C22" i="15"/>
  <c r="H24" i="8"/>
  <c r="H25" i="23"/>
  <c r="I22" i="14"/>
  <c r="F25" i="14"/>
  <c r="H25" i="14"/>
  <c r="H25" i="13"/>
  <c r="K25" i="34"/>
  <c r="I25" i="34"/>
  <c r="K25" i="35"/>
  <c r="I25" i="35"/>
  <c r="F20" i="34"/>
  <c r="H20" i="34"/>
  <c r="E20" i="35"/>
  <c r="C20" i="35"/>
  <c r="I20" i="35"/>
  <c r="K20" i="35"/>
  <c r="F20" i="23"/>
  <c r="H20" i="23"/>
  <c r="H20" i="35"/>
  <c r="F20" i="35"/>
  <c r="C25" i="34"/>
  <c r="E25" i="34"/>
  <c r="C25" i="35"/>
  <c r="E25" i="35"/>
  <c r="F25" i="34"/>
  <c r="H25" i="34"/>
  <c r="F25" i="35"/>
  <c r="H25" i="35"/>
  <c r="E20" i="34"/>
  <c r="C20" i="34"/>
  <c r="I20" i="34"/>
  <c r="K20" i="34"/>
  <c r="E22" i="23"/>
  <c r="J22" i="20"/>
  <c r="C22" i="14"/>
  <c r="I22" i="15"/>
  <c r="E25" i="23"/>
  <c r="I20" i="15"/>
  <c r="F20" i="14"/>
  <c r="F25" i="13"/>
  <c r="J18" i="19"/>
  <c r="L18" i="18"/>
  <c r="L18" i="20" s="1"/>
  <c r="M18" i="19"/>
  <c r="H22" i="23"/>
  <c r="K22" i="23"/>
  <c r="G22" i="20"/>
  <c r="F22" i="14"/>
  <c r="F22" i="15"/>
  <c r="N22" i="23"/>
  <c r="N22" i="14"/>
  <c r="N22" i="15"/>
  <c r="L22" i="13"/>
  <c r="M19" i="20" l="1"/>
  <c r="D20" i="19"/>
  <c r="C20" i="18"/>
  <c r="C20" i="19" s="1"/>
  <c r="F25" i="18"/>
  <c r="F25" i="20" s="1"/>
  <c r="G25" i="20"/>
  <c r="F20" i="18"/>
  <c r="F20" i="20" s="1"/>
  <c r="G20" i="20"/>
  <c r="E25" i="18"/>
  <c r="D25" i="20"/>
  <c r="D18" i="19"/>
  <c r="D18" i="20"/>
  <c r="E22" i="18"/>
  <c r="E22" i="20" s="1"/>
  <c r="D22" i="20"/>
  <c r="E20" i="18"/>
  <c r="D20" i="20"/>
  <c r="K25" i="18"/>
  <c r="K25" i="20" s="1"/>
  <c r="I25" i="18"/>
  <c r="I25" i="20" s="1"/>
  <c r="J20" i="19"/>
  <c r="I20" i="18"/>
  <c r="I20" i="20" s="1"/>
  <c r="J22" i="19"/>
  <c r="I22" i="18"/>
  <c r="I22" i="20" s="1"/>
  <c r="C25" i="18"/>
  <c r="C25" i="20" s="1"/>
  <c r="J25" i="19"/>
  <c r="C18" i="18"/>
  <c r="G18" i="19"/>
  <c r="D25" i="19"/>
  <c r="E22" i="15"/>
  <c r="G20" i="19"/>
  <c r="C22" i="13"/>
  <c r="F18" i="18"/>
  <c r="F18" i="20" s="1"/>
  <c r="H25" i="18"/>
  <c r="H25" i="20" s="1"/>
  <c r="I22" i="13"/>
  <c r="C22" i="23"/>
  <c r="G25" i="19"/>
  <c r="H20" i="18"/>
  <c r="E22" i="14"/>
  <c r="K22" i="15"/>
  <c r="K20" i="18"/>
  <c r="C22" i="18"/>
  <c r="C22" i="20" s="1"/>
  <c r="H20" i="8"/>
  <c r="I20" i="8"/>
  <c r="K20" i="8"/>
  <c r="K22" i="14"/>
  <c r="D22" i="19"/>
  <c r="K22" i="18"/>
  <c r="K22" i="20" s="1"/>
  <c r="K22" i="13"/>
  <c r="E22" i="13"/>
  <c r="E22" i="34"/>
  <c r="C22" i="34"/>
  <c r="E22" i="35"/>
  <c r="C22" i="35"/>
  <c r="F22" i="34"/>
  <c r="H22" i="34"/>
  <c r="F22" i="35"/>
  <c r="H22" i="35"/>
  <c r="I22" i="34"/>
  <c r="K22" i="34"/>
  <c r="I22" i="35"/>
  <c r="K22" i="35"/>
  <c r="F22" i="13"/>
  <c r="I22" i="23"/>
  <c r="H22" i="15"/>
  <c r="F22" i="23"/>
  <c r="H22" i="14"/>
  <c r="L18" i="19"/>
  <c r="I18" i="19"/>
  <c r="H22" i="13"/>
  <c r="F22" i="18"/>
  <c r="F22" i="20" s="1"/>
  <c r="H22" i="18"/>
  <c r="H22" i="20" s="1"/>
  <c r="G22" i="19"/>
  <c r="F25" i="19" l="1"/>
  <c r="C20" i="20"/>
  <c r="E22" i="19"/>
  <c r="K25" i="19"/>
  <c r="E20" i="20"/>
  <c r="E20" i="19"/>
  <c r="K20" i="19"/>
  <c r="K20" i="20"/>
  <c r="H20" i="19"/>
  <c r="H20" i="20"/>
  <c r="E25" i="19"/>
  <c r="E25" i="20"/>
  <c r="C25" i="19"/>
  <c r="F20" i="19"/>
  <c r="C18" i="19"/>
  <c r="C18" i="20"/>
  <c r="I25" i="19"/>
  <c r="I20" i="19"/>
  <c r="F18" i="19"/>
  <c r="H25" i="19"/>
  <c r="I22" i="19"/>
  <c r="K22" i="19"/>
  <c r="C22" i="19"/>
  <c r="H22" i="19"/>
  <c r="F22" i="19"/>
  <c r="L32" i="23" l="1"/>
  <c r="L31" i="23"/>
  <c r="L29" i="23"/>
  <c r="L28" i="23"/>
  <c r="L27" i="23"/>
  <c r="L26" i="23"/>
  <c r="L24" i="23"/>
  <c r="N23" i="23"/>
  <c r="N19" i="23"/>
  <c r="L15" i="23"/>
  <c r="N26" i="23" l="1"/>
  <c r="N28" i="23"/>
  <c r="N24" i="23"/>
  <c r="N31" i="23"/>
  <c r="L23" i="23"/>
  <c r="N29" i="23"/>
  <c r="N32" i="23"/>
  <c r="L19" i="23"/>
  <c r="N22" i="8" l="1"/>
  <c r="L22" i="8"/>
  <c r="K22" i="8" l="1"/>
  <c r="I22" i="8"/>
  <c r="H22" i="8"/>
  <c r="C27" i="35" l="1"/>
  <c r="C27" i="34"/>
  <c r="C15" i="35"/>
  <c r="C15" i="34"/>
  <c r="F27" i="35"/>
  <c r="F27" i="34"/>
  <c r="I15" i="35"/>
  <c r="I15" i="34"/>
  <c r="I27" i="35"/>
  <c r="I27" i="34"/>
  <c r="F15" i="35"/>
  <c r="F15" i="34"/>
  <c r="I31" i="23"/>
  <c r="E28" i="23"/>
  <c r="K31" i="13"/>
  <c r="N32" i="15"/>
  <c r="K32" i="15"/>
  <c r="E32" i="15"/>
  <c r="N31" i="15"/>
  <c r="K31" i="15"/>
  <c r="E31" i="15"/>
  <c r="N29" i="15"/>
  <c r="K29" i="15"/>
  <c r="H29" i="15"/>
  <c r="E29" i="15"/>
  <c r="N28" i="15"/>
  <c r="K28" i="15"/>
  <c r="E28" i="15"/>
  <c r="N26" i="15"/>
  <c r="K26" i="15"/>
  <c r="C26" i="15"/>
  <c r="L24" i="15"/>
  <c r="K24" i="15"/>
  <c r="E24" i="15"/>
  <c r="N23" i="15"/>
  <c r="K23" i="15"/>
  <c r="E23" i="15"/>
  <c r="L19" i="15"/>
  <c r="K19" i="15"/>
  <c r="E19" i="15"/>
  <c r="L15" i="15"/>
  <c r="N32" i="14"/>
  <c r="K32" i="14"/>
  <c r="E32" i="14"/>
  <c r="N31" i="14"/>
  <c r="K31" i="14"/>
  <c r="E31" i="14"/>
  <c r="N29" i="14"/>
  <c r="K29" i="14"/>
  <c r="H29" i="14"/>
  <c r="E29" i="14"/>
  <c r="N28" i="14"/>
  <c r="K28" i="14"/>
  <c r="E28" i="14"/>
  <c r="L27" i="14"/>
  <c r="N26" i="14"/>
  <c r="I26" i="14"/>
  <c r="E26" i="14"/>
  <c r="N24" i="14"/>
  <c r="K24" i="14"/>
  <c r="E24" i="14"/>
  <c r="N23" i="14"/>
  <c r="K23" i="14"/>
  <c r="E23" i="14"/>
  <c r="N19" i="14"/>
  <c r="K19" i="14"/>
  <c r="E19" i="14"/>
  <c r="N31" i="13" l="1"/>
  <c r="K31" i="34"/>
  <c r="I31" i="34"/>
  <c r="I23" i="34"/>
  <c r="K23" i="34"/>
  <c r="K26" i="34"/>
  <c r="I26" i="34"/>
  <c r="K28" i="34"/>
  <c r="I28" i="34"/>
  <c r="I19" i="34"/>
  <c r="K19" i="34"/>
  <c r="I19" i="35"/>
  <c r="K19" i="35"/>
  <c r="H32" i="35"/>
  <c r="F32" i="35"/>
  <c r="H32" i="34"/>
  <c r="F32" i="34"/>
  <c r="F31" i="34"/>
  <c r="H31" i="34"/>
  <c r="H31" i="35"/>
  <c r="F31" i="35"/>
  <c r="F28" i="34"/>
  <c r="H28" i="34"/>
  <c r="F24" i="34"/>
  <c r="H24" i="34"/>
  <c r="C24" i="34"/>
  <c r="E24" i="34"/>
  <c r="K29" i="35"/>
  <c r="I29" i="35"/>
  <c r="K24" i="34"/>
  <c r="I24" i="34"/>
  <c r="K32" i="34"/>
  <c r="I32" i="34"/>
  <c r="F29" i="34"/>
  <c r="H29" i="34"/>
  <c r="F29" i="35"/>
  <c r="H29" i="35"/>
  <c r="F26" i="34"/>
  <c r="H26" i="34"/>
  <c r="F19" i="34"/>
  <c r="H19" i="34"/>
  <c r="F19" i="35"/>
  <c r="H19" i="35"/>
  <c r="C32" i="34"/>
  <c r="E32" i="34"/>
  <c r="E23" i="34"/>
  <c r="C23" i="34"/>
  <c r="C26" i="34"/>
  <c r="E26" i="34"/>
  <c r="C28" i="34"/>
  <c r="E28" i="34"/>
  <c r="F23" i="35"/>
  <c r="H23" i="35"/>
  <c r="I31" i="35"/>
  <c r="K31" i="35"/>
  <c r="I23" i="35"/>
  <c r="K23" i="35"/>
  <c r="K26" i="35"/>
  <c r="I26" i="35"/>
  <c r="K28" i="35"/>
  <c r="I28" i="35"/>
  <c r="H28" i="35"/>
  <c r="F28" i="35"/>
  <c r="H24" i="35"/>
  <c r="F24" i="35"/>
  <c r="C24" i="35"/>
  <c r="E24" i="35"/>
  <c r="K29" i="34"/>
  <c r="I29" i="34"/>
  <c r="K24" i="35"/>
  <c r="I24" i="35"/>
  <c r="I32" i="35"/>
  <c r="K32" i="35"/>
  <c r="F26" i="35"/>
  <c r="H26" i="35"/>
  <c r="C32" i="35"/>
  <c r="E32" i="35"/>
  <c r="E23" i="35"/>
  <c r="C23" i="35"/>
  <c r="C26" i="35"/>
  <c r="E26" i="35"/>
  <c r="C28" i="35"/>
  <c r="E28" i="35"/>
  <c r="F23" i="34"/>
  <c r="H23" i="34"/>
  <c r="C31" i="34"/>
  <c r="E31" i="34"/>
  <c r="C31" i="35"/>
  <c r="E31" i="35"/>
  <c r="C29" i="34"/>
  <c r="E29" i="34"/>
  <c r="C29" i="35"/>
  <c r="E29" i="35"/>
  <c r="C19" i="34"/>
  <c r="E19" i="34"/>
  <c r="E19" i="35"/>
  <c r="C19" i="35"/>
  <c r="N32" i="13"/>
  <c r="C28" i="23"/>
  <c r="N26" i="13"/>
  <c r="K31" i="23"/>
  <c r="D19" i="20"/>
  <c r="D32" i="18"/>
  <c r="D32" i="20" s="1"/>
  <c r="F19" i="13"/>
  <c r="G29" i="20"/>
  <c r="J19" i="20"/>
  <c r="J24" i="20"/>
  <c r="J27" i="20"/>
  <c r="J29" i="20"/>
  <c r="J15" i="20"/>
  <c r="L19" i="13"/>
  <c r="N31" i="18"/>
  <c r="N31" i="20" s="1"/>
  <c r="E28" i="13"/>
  <c r="E29" i="13"/>
  <c r="E31" i="13"/>
  <c r="G23" i="20"/>
  <c r="G26" i="20"/>
  <c r="G28" i="20"/>
  <c r="G32" i="18"/>
  <c r="G32" i="20" s="1"/>
  <c r="J23" i="20"/>
  <c r="J26" i="20"/>
  <c r="J28" i="20"/>
  <c r="J32" i="19"/>
  <c r="N23" i="13"/>
  <c r="N28" i="13"/>
  <c r="H26" i="23"/>
  <c r="F26" i="23"/>
  <c r="K26" i="23"/>
  <c r="I26" i="23"/>
  <c r="H31" i="23"/>
  <c r="F31" i="23"/>
  <c r="F15" i="23"/>
  <c r="C27" i="23"/>
  <c r="K24" i="23"/>
  <c r="I24" i="23"/>
  <c r="F27" i="23"/>
  <c r="C15" i="23"/>
  <c r="K23" i="23"/>
  <c r="I23" i="23"/>
  <c r="H32" i="23"/>
  <c r="F32" i="23"/>
  <c r="F23" i="23"/>
  <c r="H23" i="23"/>
  <c r="E24" i="23"/>
  <c r="C24" i="23"/>
  <c r="K29" i="23"/>
  <c r="I29" i="23"/>
  <c r="I15" i="23"/>
  <c r="E23" i="23"/>
  <c r="C23" i="23"/>
  <c r="K19" i="23"/>
  <c r="I19" i="23"/>
  <c r="H24" i="23"/>
  <c r="F24" i="23"/>
  <c r="C29" i="23"/>
  <c r="E29" i="23"/>
  <c r="H19" i="23"/>
  <c r="F19" i="23"/>
  <c r="E26" i="23"/>
  <c r="C26" i="23"/>
  <c r="C32" i="23"/>
  <c r="E32" i="23"/>
  <c r="K32" i="23"/>
  <c r="I32" i="23"/>
  <c r="K28" i="23"/>
  <c r="I28" i="23"/>
  <c r="H28" i="23"/>
  <c r="F28" i="23"/>
  <c r="C31" i="23"/>
  <c r="E31" i="23"/>
  <c r="C19" i="23"/>
  <c r="E19" i="23"/>
  <c r="I27" i="23"/>
  <c r="H29" i="23"/>
  <c r="F29" i="23"/>
  <c r="L27" i="13"/>
  <c r="F19" i="14"/>
  <c r="C26" i="13"/>
  <c r="L24" i="13"/>
  <c r="N29" i="13"/>
  <c r="L23" i="13"/>
  <c r="N24" i="13"/>
  <c r="E19" i="13"/>
  <c r="H24" i="13"/>
  <c r="L23" i="15"/>
  <c r="I26" i="15"/>
  <c r="E26" i="15"/>
  <c r="K23" i="13"/>
  <c r="K24" i="13"/>
  <c r="I26" i="13"/>
  <c r="K32" i="13"/>
  <c r="F24" i="14"/>
  <c r="C26" i="14"/>
  <c r="D31" i="20"/>
  <c r="K29" i="13"/>
  <c r="K28" i="13"/>
  <c r="K26" i="13"/>
  <c r="K26" i="14"/>
  <c r="K19" i="13"/>
  <c r="H29" i="13"/>
  <c r="F24" i="13"/>
  <c r="H24" i="14"/>
  <c r="H19" i="14"/>
  <c r="H19" i="13"/>
  <c r="H19" i="15"/>
  <c r="H24" i="15"/>
  <c r="G31" i="20"/>
  <c r="G27" i="20"/>
  <c r="G19" i="20"/>
  <c r="F19" i="15"/>
  <c r="F24" i="15"/>
  <c r="L24" i="14"/>
  <c r="N24" i="15"/>
  <c r="L27" i="15"/>
  <c r="E32" i="13"/>
  <c r="D29" i="20"/>
  <c r="E23" i="13"/>
  <c r="E24" i="13"/>
  <c r="E26" i="13"/>
  <c r="D28" i="20"/>
  <c r="L15" i="13"/>
  <c r="N19" i="15"/>
  <c r="L31" i="15"/>
  <c r="L29" i="15"/>
  <c r="I28" i="15"/>
  <c r="I32" i="15"/>
  <c r="F31" i="15"/>
  <c r="H31" i="15"/>
  <c r="F29" i="15"/>
  <c r="F15" i="15"/>
  <c r="F23" i="15"/>
  <c r="H23" i="15"/>
  <c r="F27" i="15"/>
  <c r="C28" i="15"/>
  <c r="C32" i="15"/>
  <c r="C15" i="15"/>
  <c r="I15" i="15"/>
  <c r="C19" i="15"/>
  <c r="I19" i="15"/>
  <c r="C23" i="15"/>
  <c r="I23" i="15"/>
  <c r="C24" i="15"/>
  <c r="I24" i="15"/>
  <c r="F26" i="15"/>
  <c r="H26" i="15"/>
  <c r="L26" i="15"/>
  <c r="C27" i="15"/>
  <c r="I27" i="15"/>
  <c r="F28" i="15"/>
  <c r="H28" i="15"/>
  <c r="L28" i="15"/>
  <c r="C29" i="15"/>
  <c r="I29" i="15"/>
  <c r="C31" i="15"/>
  <c r="I31" i="15"/>
  <c r="F32" i="15"/>
  <c r="H32" i="15"/>
  <c r="L32" i="15"/>
  <c r="L31" i="14"/>
  <c r="L29" i="14"/>
  <c r="L15" i="14"/>
  <c r="L19" i="14"/>
  <c r="L23" i="14"/>
  <c r="I28" i="14"/>
  <c r="I32" i="14"/>
  <c r="F31" i="14"/>
  <c r="H31" i="14"/>
  <c r="F29" i="14"/>
  <c r="F15" i="14"/>
  <c r="F23" i="14"/>
  <c r="H23" i="14"/>
  <c r="F27" i="14"/>
  <c r="C28" i="14"/>
  <c r="C32" i="14"/>
  <c r="I15" i="14"/>
  <c r="C19" i="14"/>
  <c r="I19" i="14"/>
  <c r="C23" i="14"/>
  <c r="I23" i="14"/>
  <c r="C24" i="14"/>
  <c r="I24" i="14"/>
  <c r="F26" i="14"/>
  <c r="H26" i="14"/>
  <c r="L26" i="14"/>
  <c r="C27" i="14"/>
  <c r="I27" i="14"/>
  <c r="F28" i="14"/>
  <c r="H28" i="14"/>
  <c r="L28" i="14"/>
  <c r="C29" i="14"/>
  <c r="I29" i="14"/>
  <c r="C31" i="14"/>
  <c r="I31" i="14"/>
  <c r="F32" i="14"/>
  <c r="H32" i="14"/>
  <c r="L32" i="14"/>
  <c r="L31" i="13"/>
  <c r="L29" i="13"/>
  <c r="I28" i="13"/>
  <c r="I32" i="13"/>
  <c r="F31" i="13"/>
  <c r="H31" i="13"/>
  <c r="F29" i="13"/>
  <c r="F15" i="13"/>
  <c r="F23" i="13"/>
  <c r="H23" i="13"/>
  <c r="F27" i="13"/>
  <c r="C28" i="13"/>
  <c r="C32" i="13"/>
  <c r="I15" i="13"/>
  <c r="C19" i="13"/>
  <c r="I19" i="13"/>
  <c r="C23" i="13"/>
  <c r="I23" i="13"/>
  <c r="C24" i="13"/>
  <c r="I24" i="13"/>
  <c r="F26" i="13"/>
  <c r="H26" i="13"/>
  <c r="L26" i="13"/>
  <c r="C27" i="13"/>
  <c r="I27" i="13"/>
  <c r="F28" i="13"/>
  <c r="H28" i="13"/>
  <c r="L28" i="13"/>
  <c r="C29" i="13"/>
  <c r="I29" i="13"/>
  <c r="C31" i="13"/>
  <c r="I31" i="13"/>
  <c r="F32" i="13"/>
  <c r="H32" i="13"/>
  <c r="L32" i="13"/>
  <c r="I31" i="18" l="1"/>
  <c r="I31" i="20" s="1"/>
  <c r="J31" i="20"/>
  <c r="D27" i="19"/>
  <c r="D27" i="20"/>
  <c r="G15" i="19"/>
  <c r="G15" i="20"/>
  <c r="D26" i="19"/>
  <c r="D26" i="20"/>
  <c r="D24" i="19"/>
  <c r="D24" i="20"/>
  <c r="D23" i="19"/>
  <c r="D23" i="20"/>
  <c r="H24" i="18"/>
  <c r="H24" i="20" s="1"/>
  <c r="G24" i="20"/>
  <c r="C15" i="18"/>
  <c r="C15" i="20" s="1"/>
  <c r="D15" i="20"/>
  <c r="I23" i="18"/>
  <c r="I23" i="20" s="1"/>
  <c r="I19" i="18"/>
  <c r="I19" i="20" s="1"/>
  <c r="J26" i="19"/>
  <c r="I26" i="18"/>
  <c r="K24" i="18"/>
  <c r="I24" i="18"/>
  <c r="I24" i="20" s="1"/>
  <c r="K28" i="18"/>
  <c r="K28" i="20" s="1"/>
  <c r="I28" i="18"/>
  <c r="I28" i="20" s="1"/>
  <c r="I27" i="18"/>
  <c r="I27" i="20" s="1"/>
  <c r="K29" i="18"/>
  <c r="I29" i="18"/>
  <c r="I29" i="20" s="1"/>
  <c r="I15" i="18"/>
  <c r="I15" i="20" s="1"/>
  <c r="C23" i="18"/>
  <c r="C23" i="20" s="1"/>
  <c r="F23" i="18"/>
  <c r="H23" i="18"/>
  <c r="J19" i="19"/>
  <c r="G23" i="19"/>
  <c r="E32" i="18"/>
  <c r="J23" i="19"/>
  <c r="D32" i="19"/>
  <c r="K32" i="18"/>
  <c r="K32" i="20" s="1"/>
  <c r="E24" i="18"/>
  <c r="E24" i="20" s="1"/>
  <c r="F28" i="18"/>
  <c r="C19" i="18"/>
  <c r="E23" i="18"/>
  <c r="K19" i="18"/>
  <c r="D19" i="19"/>
  <c r="G28" i="19"/>
  <c r="K23" i="18"/>
  <c r="C26" i="18"/>
  <c r="C26" i="20" s="1"/>
  <c r="G32" i="19"/>
  <c r="J29" i="19"/>
  <c r="H28" i="18"/>
  <c r="H28" i="20" s="1"/>
  <c r="C32" i="18"/>
  <c r="C32" i="20" s="1"/>
  <c r="J27" i="19"/>
  <c r="G24" i="19"/>
  <c r="J28" i="19"/>
  <c r="G26" i="19"/>
  <c r="H26" i="18"/>
  <c r="H26" i="20" s="1"/>
  <c r="K26" i="18"/>
  <c r="K26" i="20" s="1"/>
  <c r="J24" i="19"/>
  <c r="H29" i="18"/>
  <c r="H29" i="20" s="1"/>
  <c r="E19" i="18"/>
  <c r="F32" i="18"/>
  <c r="F32" i="20" s="1"/>
  <c r="C24" i="18"/>
  <c r="F15" i="18"/>
  <c r="F15" i="20" s="1"/>
  <c r="E26" i="18"/>
  <c r="E26" i="20" s="1"/>
  <c r="D15" i="19"/>
  <c r="M31" i="19"/>
  <c r="H32" i="18"/>
  <c r="H32" i="20" s="1"/>
  <c r="F26" i="18"/>
  <c r="G29" i="19"/>
  <c r="M15" i="19"/>
  <c r="C27" i="18"/>
  <c r="C27" i="20" s="1"/>
  <c r="F24" i="18"/>
  <c r="F24" i="20" s="1"/>
  <c r="F29" i="18"/>
  <c r="F29" i="20" s="1"/>
  <c r="L31" i="18"/>
  <c r="N31" i="19"/>
  <c r="M19" i="19"/>
  <c r="E28" i="18"/>
  <c r="E28" i="20" s="1"/>
  <c r="D28" i="19"/>
  <c r="E29" i="18"/>
  <c r="E29" i="20" s="1"/>
  <c r="D29" i="19"/>
  <c r="G27" i="19"/>
  <c r="H19" i="18"/>
  <c r="H19" i="20" s="1"/>
  <c r="G19" i="19"/>
  <c r="G31" i="19"/>
  <c r="K31" i="18"/>
  <c r="K31" i="20" s="1"/>
  <c r="J31" i="19"/>
  <c r="E31" i="18"/>
  <c r="E31" i="20" s="1"/>
  <c r="D31" i="19"/>
  <c r="C28" i="18"/>
  <c r="C28" i="20" s="1"/>
  <c r="C31" i="18"/>
  <c r="C31" i="20" s="1"/>
  <c r="H31" i="18"/>
  <c r="H31" i="20" s="1"/>
  <c r="F27" i="18"/>
  <c r="F27" i="20" s="1"/>
  <c r="F19" i="18"/>
  <c r="F19" i="20" s="1"/>
  <c r="F31" i="18"/>
  <c r="F31" i="20" s="1"/>
  <c r="C29" i="18"/>
  <c r="C29" i="20" s="1"/>
  <c r="N19" i="18"/>
  <c r="N19" i="20" s="1"/>
  <c r="L19" i="18"/>
  <c r="L19" i="20" s="1"/>
  <c r="N32" i="18" l="1"/>
  <c r="N32" i="20" s="1"/>
  <c r="L31" i="20"/>
  <c r="L32" i="18"/>
  <c r="L32" i="20" s="1"/>
  <c r="M32" i="20"/>
  <c r="M32" i="19"/>
  <c r="I29" i="19"/>
  <c r="H24" i="19"/>
  <c r="C15" i="19"/>
  <c r="K28" i="19"/>
  <c r="C23" i="19"/>
  <c r="L31" i="19"/>
  <c r="I19" i="19"/>
  <c r="C24" i="19"/>
  <c r="C24" i="20"/>
  <c r="K19" i="19"/>
  <c r="K19" i="20"/>
  <c r="F23" i="19"/>
  <c r="F23" i="20"/>
  <c r="K24" i="19"/>
  <c r="K24" i="20"/>
  <c r="I24" i="19"/>
  <c r="E19" i="19"/>
  <c r="E19" i="20"/>
  <c r="F28" i="19"/>
  <c r="F28" i="20"/>
  <c r="H23" i="19"/>
  <c r="H23" i="20"/>
  <c r="F26" i="19"/>
  <c r="F26" i="20"/>
  <c r="C19" i="19"/>
  <c r="C19" i="20"/>
  <c r="K23" i="19"/>
  <c r="K23" i="20"/>
  <c r="E23" i="19"/>
  <c r="E23" i="20"/>
  <c r="E32" i="19"/>
  <c r="E32" i="20"/>
  <c r="K29" i="19"/>
  <c r="K29" i="20"/>
  <c r="I26" i="19"/>
  <c r="I26" i="20"/>
  <c r="I15" i="19"/>
  <c r="H29" i="19"/>
  <c r="I27" i="19"/>
  <c r="C27" i="19"/>
  <c r="K32" i="19"/>
  <c r="H32" i="19"/>
  <c r="I28" i="19"/>
  <c r="E24" i="19"/>
  <c r="I23" i="19"/>
  <c r="I32" i="19"/>
  <c r="F32" i="19"/>
  <c r="C26" i="19"/>
  <c r="F15" i="19"/>
  <c r="L15" i="19"/>
  <c r="C32" i="19"/>
  <c r="E26" i="19"/>
  <c r="H26" i="19"/>
  <c r="H28" i="19"/>
  <c r="K26" i="19"/>
  <c r="F24" i="19"/>
  <c r="F29" i="19"/>
  <c r="N19" i="19"/>
  <c r="L19" i="19"/>
  <c r="K29" i="8"/>
  <c r="C31" i="19"/>
  <c r="C28" i="19"/>
  <c r="E31" i="19"/>
  <c r="H19" i="19"/>
  <c r="E28" i="19"/>
  <c r="K31" i="8"/>
  <c r="K21" i="8"/>
  <c r="C29" i="19"/>
  <c r="F19" i="19"/>
  <c r="I31" i="19"/>
  <c r="E29" i="19"/>
  <c r="H29" i="8"/>
  <c r="K28" i="8"/>
  <c r="K23" i="8"/>
  <c r="F31" i="19"/>
  <c r="H31" i="19"/>
  <c r="K25" i="8"/>
  <c r="F27" i="19"/>
  <c r="K31" i="19"/>
  <c r="H25" i="8"/>
  <c r="I31" i="8"/>
  <c r="F15" i="8"/>
  <c r="I21" i="8"/>
  <c r="I28" i="8"/>
  <c r="I27" i="8"/>
  <c r="I23" i="8"/>
  <c r="I29" i="8"/>
  <c r="I25" i="8"/>
  <c r="I26" i="8"/>
  <c r="I17" i="8"/>
  <c r="I15" i="8"/>
  <c r="H31" i="8"/>
  <c r="H28" i="8"/>
  <c r="H23" i="8"/>
  <c r="H21" i="8"/>
  <c r="L32" i="19" l="1"/>
  <c r="N32" i="19"/>
  <c r="M20" i="20"/>
  <c r="N20" i="18"/>
  <c r="M20" i="19"/>
  <c r="L20" i="18"/>
  <c r="L20" i="20" s="1"/>
  <c r="N28" i="8"/>
  <c r="N23" i="8"/>
  <c r="L29" i="8"/>
  <c r="N25" i="8"/>
  <c r="N31" i="8"/>
  <c r="L27" i="8"/>
  <c r="L21" i="8"/>
  <c r="L31" i="8"/>
  <c r="L25" i="8"/>
  <c r="N29" i="8"/>
  <c r="L15" i="8"/>
  <c r="L28" i="8"/>
  <c r="L23" i="8"/>
  <c r="L26" i="8"/>
  <c r="N21" i="8"/>
  <c r="L17" i="8"/>
  <c r="O15" i="23"/>
  <c r="P15" i="23" s="1"/>
  <c r="L20" i="19" l="1"/>
  <c r="N20" i="20"/>
  <c r="N20" i="19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30" i="15"/>
  <c r="P30" i="15" s="1"/>
  <c r="Q30" i="15" s="1"/>
  <c r="O29" i="15"/>
  <c r="P29" i="15" s="1"/>
  <c r="Q29" i="15" s="1"/>
  <c r="O27" i="15"/>
  <c r="P27" i="15" s="1"/>
  <c r="O26" i="15"/>
  <c r="P26" i="15" s="1"/>
  <c r="Q26" i="15" s="1"/>
  <c r="O23" i="15"/>
  <c r="P23" i="15" s="1"/>
  <c r="Q23" i="15" s="1"/>
  <c r="O22" i="15"/>
  <c r="P22" i="15" s="1"/>
  <c r="Q22" i="15" s="1"/>
  <c r="O21" i="15"/>
  <c r="P21" i="15" s="1"/>
  <c r="Q21" i="15" s="1"/>
  <c r="O19" i="15"/>
  <c r="P19" i="15" s="1"/>
  <c r="Q19" i="15" s="1"/>
  <c r="O18" i="15"/>
  <c r="P18" i="15" s="1"/>
  <c r="O17" i="15"/>
  <c r="P17" i="15" s="1"/>
  <c r="O16" i="15"/>
  <c r="P16" i="15" s="1"/>
  <c r="O15" i="15"/>
  <c r="P15" i="15" s="1"/>
  <c r="O32" i="14"/>
  <c r="P32" i="14" s="1"/>
  <c r="Q32" i="14" s="1"/>
  <c r="O28" i="14"/>
  <c r="P28" i="14" s="1"/>
  <c r="Q28" i="14" s="1"/>
  <c r="O27" i="14"/>
  <c r="P27" i="14" s="1"/>
  <c r="O26" i="14"/>
  <c r="P26" i="14" s="1"/>
  <c r="Q26" i="14" s="1"/>
  <c r="O25" i="14"/>
  <c r="P25" i="14" s="1"/>
  <c r="Q25" i="14" s="1"/>
  <c r="O23" i="14"/>
  <c r="P23" i="14" s="1"/>
  <c r="Q23" i="14" s="1"/>
  <c r="O22" i="14"/>
  <c r="P22" i="14" s="1"/>
  <c r="Q22" i="14" s="1"/>
  <c r="O21" i="14"/>
  <c r="P21" i="14" s="1"/>
  <c r="Q21" i="14" s="1"/>
  <c r="O19" i="14"/>
  <c r="P19" i="14" s="1"/>
  <c r="Q19" i="14" s="1"/>
  <c r="O18" i="14"/>
  <c r="P18" i="14" s="1"/>
  <c r="O17" i="14"/>
  <c r="P17" i="14" s="1"/>
  <c r="O16" i="14"/>
  <c r="P16" i="14" s="1"/>
  <c r="O15" i="14"/>
  <c r="P15" i="14" s="1"/>
  <c r="O32" i="13"/>
  <c r="P32" i="13" s="1"/>
  <c r="Q32" i="13" s="1"/>
  <c r="O30" i="13"/>
  <c r="P30" i="13" s="1"/>
  <c r="Q30" i="13" s="1"/>
  <c r="O29" i="13"/>
  <c r="P29" i="13" s="1"/>
  <c r="Q29" i="13" s="1"/>
  <c r="O28" i="13"/>
  <c r="P28" i="13" s="1"/>
  <c r="Q28" i="13" s="1"/>
  <c r="O27" i="13"/>
  <c r="P27" i="13" s="1"/>
  <c r="O26" i="13"/>
  <c r="P26" i="13" s="1"/>
  <c r="Q26" i="13" s="1"/>
  <c r="O25" i="13"/>
  <c r="P25" i="13" s="1"/>
  <c r="Q25" i="13" s="1"/>
  <c r="O23" i="13"/>
  <c r="P23" i="13" s="1"/>
  <c r="Q23" i="13" s="1"/>
  <c r="O22" i="13"/>
  <c r="P22" i="13" s="1"/>
  <c r="Q22" i="13" s="1"/>
  <c r="O21" i="13"/>
  <c r="P21" i="13" s="1"/>
  <c r="Q21" i="13" s="1"/>
  <c r="O19" i="13"/>
  <c r="P19" i="13" s="1"/>
  <c r="Q19" i="13" s="1"/>
  <c r="O18" i="13"/>
  <c r="P18" i="13" s="1"/>
  <c r="O17" i="13"/>
  <c r="P17" i="13" s="1"/>
  <c r="O16" i="13"/>
  <c r="P16" i="13" s="1"/>
  <c r="O31" i="34"/>
  <c r="P31" i="34" s="1"/>
  <c r="Q31" i="34" s="1"/>
  <c r="O30" i="34"/>
  <c r="P30" i="34" s="1"/>
  <c r="Q30" i="34" s="1"/>
  <c r="O27" i="34"/>
  <c r="P27" i="34" s="1"/>
  <c r="O24" i="34"/>
  <c r="P24" i="34" s="1"/>
  <c r="Q24" i="34" s="1"/>
  <c r="O23" i="34"/>
  <c r="P23" i="34" s="1"/>
  <c r="Q23" i="34" s="1"/>
  <c r="O18" i="34"/>
  <c r="P18" i="34" s="1"/>
  <c r="O17" i="34"/>
  <c r="P17" i="34" s="1"/>
  <c r="O16" i="34"/>
  <c r="P16" i="34" s="1"/>
  <c r="O15" i="34"/>
  <c r="P15" i="34" s="1"/>
  <c r="O32" i="35"/>
  <c r="P32" i="35" s="1"/>
  <c r="Q32" i="35" s="1"/>
  <c r="O30" i="35"/>
  <c r="P30" i="35" s="1"/>
  <c r="Q30" i="35" s="1"/>
  <c r="O29" i="35"/>
  <c r="P29" i="35" s="1"/>
  <c r="Q29" i="35" s="1"/>
  <c r="O27" i="35"/>
  <c r="P27" i="35" s="1"/>
  <c r="O26" i="35"/>
  <c r="P26" i="35" s="1"/>
  <c r="Q26" i="35" s="1"/>
  <c r="O23" i="35"/>
  <c r="P23" i="35" s="1"/>
  <c r="Q23" i="35" s="1"/>
  <c r="O22" i="35"/>
  <c r="P22" i="35" s="1"/>
  <c r="Q22" i="35" s="1"/>
  <c r="O19" i="35"/>
  <c r="P19" i="35" s="1"/>
  <c r="Q19" i="35" s="1"/>
  <c r="O18" i="35"/>
  <c r="P18" i="35" s="1"/>
  <c r="O17" i="35"/>
  <c r="P17" i="35" s="1"/>
  <c r="O16" i="35"/>
  <c r="P16" i="35" s="1"/>
  <c r="O15" i="35"/>
  <c r="P15" i="35" s="1"/>
  <c r="O32" i="23"/>
  <c r="P32" i="23" s="1"/>
  <c r="Q32" i="23" s="1"/>
  <c r="O31" i="23"/>
  <c r="P31" i="23" s="1"/>
  <c r="Q31" i="23" s="1"/>
  <c r="O28" i="23"/>
  <c r="P28" i="23" s="1"/>
  <c r="Q28" i="23" s="1"/>
  <c r="O27" i="23"/>
  <c r="P27" i="23" s="1"/>
  <c r="O20" i="23"/>
  <c r="P20" i="23" s="1"/>
  <c r="Q20" i="23" s="1"/>
  <c r="O18" i="23"/>
  <c r="P18" i="23" s="1"/>
  <c r="O17" i="23"/>
  <c r="P17" i="23" s="1"/>
  <c r="O16" i="23"/>
  <c r="P16" i="23" s="1"/>
  <c r="O15" i="8"/>
  <c r="P15" i="8" s="1"/>
  <c r="M21" i="20" l="1"/>
  <c r="L21" i="18"/>
  <c r="L21" i="20" s="1"/>
  <c r="M21" i="19"/>
  <c r="N21" i="18"/>
  <c r="O19" i="34"/>
  <c r="P19" i="34" s="1"/>
  <c r="Q19" i="34" s="1"/>
  <c r="O30" i="14"/>
  <c r="P30" i="14" s="1"/>
  <c r="Q30" i="14" s="1"/>
  <c r="O32" i="15"/>
  <c r="P32" i="15" s="1"/>
  <c r="Q32" i="15" s="1"/>
  <c r="O15" i="13"/>
  <c r="P15" i="13" s="1"/>
  <c r="O20" i="13"/>
  <c r="P20" i="13" s="1"/>
  <c r="Q20" i="13" s="1"/>
  <c r="O31" i="14"/>
  <c r="P31" i="14" s="1"/>
  <c r="Q31" i="14" s="1"/>
  <c r="O31" i="15"/>
  <c r="P31" i="15" s="1"/>
  <c r="Q31" i="15" s="1"/>
  <c r="O21" i="23"/>
  <c r="P21" i="23" s="1"/>
  <c r="Q21" i="23" s="1"/>
  <c r="O21" i="34"/>
  <c r="P21" i="34" s="1"/>
  <c r="Q21" i="34" s="1"/>
  <c r="O20" i="14"/>
  <c r="P20" i="14" s="1"/>
  <c r="Q20" i="14" s="1"/>
  <c r="O24" i="14"/>
  <c r="P24" i="14" s="1"/>
  <c r="Q24" i="14" s="1"/>
  <c r="O29" i="14"/>
  <c r="P29" i="14" s="1"/>
  <c r="Q29" i="14" s="1"/>
  <c r="O25" i="15"/>
  <c r="P25" i="15" s="1"/>
  <c r="Q25" i="15" s="1"/>
  <c r="O28" i="15"/>
  <c r="P28" i="15" s="1"/>
  <c r="Q28" i="15" s="1"/>
  <c r="O22" i="23"/>
  <c r="P22" i="23" s="1"/>
  <c r="Q22" i="23" s="1"/>
  <c r="O20" i="15"/>
  <c r="P20" i="15" s="1"/>
  <c r="Q20" i="15" s="1"/>
  <c r="O24" i="15"/>
  <c r="P24" i="15" s="1"/>
  <c r="Q24" i="15" s="1"/>
  <c r="O32" i="34"/>
  <c r="P32" i="34" s="1"/>
  <c r="Q32" i="34" s="1"/>
  <c r="O31" i="13"/>
  <c r="P31" i="13" s="1"/>
  <c r="Q31" i="13" s="1"/>
  <c r="O29" i="23"/>
  <c r="P29" i="23" s="1"/>
  <c r="Q29" i="23" s="1"/>
  <c r="O28" i="34"/>
  <c r="P28" i="34" s="1"/>
  <c r="Q28" i="34" s="1"/>
  <c r="O26" i="23"/>
  <c r="P26" i="23" s="1"/>
  <c r="Q26" i="23" s="1"/>
  <c r="O25" i="23"/>
  <c r="P25" i="23" s="1"/>
  <c r="Q25" i="23" s="1"/>
  <c r="O25" i="34"/>
  <c r="P25" i="34" s="1"/>
  <c r="Q25" i="34" s="1"/>
  <c r="O24" i="13"/>
  <c r="P24" i="13" s="1"/>
  <c r="Q24" i="13" s="1"/>
  <c r="O24" i="23"/>
  <c r="P24" i="23" s="1"/>
  <c r="Q24" i="23" s="1"/>
  <c r="O20" i="34"/>
  <c r="P20" i="34" s="1"/>
  <c r="Q20" i="34" s="1"/>
  <c r="O26" i="34"/>
  <c r="P26" i="34" s="1"/>
  <c r="Q26" i="34" s="1"/>
  <c r="O22" i="34"/>
  <c r="P22" i="34" s="1"/>
  <c r="Q22" i="34" s="1"/>
  <c r="O29" i="34"/>
  <c r="P29" i="34" s="1"/>
  <c r="Q29" i="34" s="1"/>
  <c r="O24" i="35"/>
  <c r="P24" i="35" s="1"/>
  <c r="Q24" i="35" s="1"/>
  <c r="O31" i="35"/>
  <c r="P31" i="35" s="1"/>
  <c r="Q31" i="35" s="1"/>
  <c r="O21" i="35"/>
  <c r="P21" i="35" s="1"/>
  <c r="Q21" i="35" s="1"/>
  <c r="O25" i="35"/>
  <c r="P25" i="35" s="1"/>
  <c r="Q25" i="35" s="1"/>
  <c r="O28" i="35"/>
  <c r="P28" i="35" s="1"/>
  <c r="Q28" i="35" s="1"/>
  <c r="O20" i="35"/>
  <c r="P20" i="35" s="1"/>
  <c r="Q20" i="35" s="1"/>
  <c r="O19" i="23"/>
  <c r="P19" i="23" s="1"/>
  <c r="Q19" i="23" s="1"/>
  <c r="O23" i="23"/>
  <c r="P23" i="23" s="1"/>
  <c r="Q23" i="23" s="1"/>
  <c r="O30" i="23"/>
  <c r="P30" i="23" s="1"/>
  <c r="Q30" i="23" s="1"/>
  <c r="L21" i="19" l="1"/>
  <c r="N21" i="20"/>
  <c r="N21" i="19"/>
  <c r="O32" i="8"/>
  <c r="P32" i="8" s="1"/>
  <c r="Q32" i="8" s="1"/>
  <c r="O31" i="8"/>
  <c r="P31" i="8" s="1"/>
  <c r="Q31" i="8" s="1"/>
  <c r="O30" i="8"/>
  <c r="P30" i="8" s="1"/>
  <c r="Q30" i="8" s="1"/>
  <c r="O29" i="8"/>
  <c r="P29" i="8" s="1"/>
  <c r="Q29" i="8" s="1"/>
  <c r="O28" i="8"/>
  <c r="P28" i="8" s="1"/>
  <c r="Q28" i="8" s="1"/>
  <c r="O27" i="8"/>
  <c r="P27" i="8" s="1"/>
  <c r="O26" i="8"/>
  <c r="P26" i="8" s="1"/>
  <c r="Q26" i="8" s="1"/>
  <c r="O25" i="8"/>
  <c r="P25" i="8" s="1"/>
  <c r="Q25" i="8" s="1"/>
  <c r="O24" i="8"/>
  <c r="P24" i="8" s="1"/>
  <c r="Q24" i="8" s="1"/>
  <c r="O23" i="8"/>
  <c r="P23" i="8" s="1"/>
  <c r="Q23" i="8" s="1"/>
  <c r="O22" i="8"/>
  <c r="P22" i="8" s="1"/>
  <c r="Q22" i="8" s="1"/>
  <c r="O21" i="8"/>
  <c r="P21" i="8" s="1"/>
  <c r="Q21" i="8" s="1"/>
  <c r="O19" i="8"/>
  <c r="P19" i="8" s="1"/>
  <c r="Q19" i="8" s="1"/>
  <c r="O18" i="8"/>
  <c r="P18" i="8" s="1"/>
  <c r="O17" i="8"/>
  <c r="P17" i="8" s="1"/>
  <c r="O16" i="8"/>
  <c r="P16" i="8" s="1"/>
  <c r="M22" i="20" l="1"/>
  <c r="M22" i="19"/>
  <c r="N22" i="18"/>
  <c r="L22" i="18"/>
  <c r="L22" i="20" s="1"/>
  <c r="O18" i="20"/>
  <c r="P18" i="20" s="1"/>
  <c r="O18" i="18"/>
  <c r="P18" i="18" s="1"/>
  <c r="O20" i="20"/>
  <c r="P20" i="20" s="1"/>
  <c r="O20" i="18"/>
  <c r="P20" i="18" s="1"/>
  <c r="O30" i="18"/>
  <c r="O16" i="20"/>
  <c r="P16" i="20" s="1"/>
  <c r="O16" i="18"/>
  <c r="P16" i="18" s="1"/>
  <c r="O27" i="20"/>
  <c r="O27" i="18"/>
  <c r="O17" i="20"/>
  <c r="P17" i="20" s="1"/>
  <c r="O17" i="18"/>
  <c r="P17" i="18" s="1"/>
  <c r="O28" i="20"/>
  <c r="O28" i="18"/>
  <c r="O23" i="20"/>
  <c r="O23" i="18"/>
  <c r="O29" i="20"/>
  <c r="O29" i="18"/>
  <c r="O31" i="20"/>
  <c r="P31" i="20" s="1"/>
  <c r="O31" i="18"/>
  <c r="P31" i="18" s="1"/>
  <c r="O21" i="20"/>
  <c r="P21" i="20" s="1"/>
  <c r="O21" i="18"/>
  <c r="P21" i="18" s="1"/>
  <c r="O22" i="20"/>
  <c r="O22" i="18"/>
  <c r="P22" i="18" s="1"/>
  <c r="O24" i="20"/>
  <c r="O24" i="18"/>
  <c r="O32" i="20"/>
  <c r="P32" i="20" s="1"/>
  <c r="O32" i="18"/>
  <c r="P32" i="18" s="1"/>
  <c r="O26" i="20"/>
  <c r="O26" i="18"/>
  <c r="O19" i="20"/>
  <c r="P19" i="20" s="1"/>
  <c r="O19" i="18"/>
  <c r="P19" i="18" s="1"/>
  <c r="O25" i="20"/>
  <c r="O25" i="18"/>
  <c r="O15" i="20"/>
  <c r="P15" i="20" s="1"/>
  <c r="O15" i="18"/>
  <c r="P15" i="18" s="1"/>
  <c r="O20" i="8"/>
  <c r="P20" i="8" s="1"/>
  <c r="Q20" i="8" s="1"/>
  <c r="P22" i="20" l="1"/>
  <c r="L22" i="19"/>
  <c r="N22" i="20"/>
  <c r="N22" i="19"/>
  <c r="P23" i="18"/>
  <c r="M23" i="20" l="1"/>
  <c r="P23" i="20" s="1"/>
  <c r="N23" i="18"/>
  <c r="M23" i="19"/>
  <c r="L23" i="18"/>
  <c r="L23" i="20" s="1"/>
  <c r="L23" i="19" l="1"/>
  <c r="N23" i="20"/>
  <c r="N23" i="19"/>
  <c r="M24" i="20" l="1"/>
  <c r="P24" i="20" s="1"/>
  <c r="L24" i="18"/>
  <c r="L24" i="20" s="1"/>
  <c r="N24" i="18"/>
  <c r="M24" i="19"/>
  <c r="P24" i="18"/>
  <c r="L24" i="19" l="1"/>
  <c r="N24" i="20"/>
  <c r="N24" i="19"/>
  <c r="M25" i="20" l="1"/>
  <c r="P25" i="20" s="1"/>
  <c r="M25" i="19"/>
  <c r="N25" i="18"/>
  <c r="L25" i="18"/>
  <c r="L25" i="20" s="1"/>
  <c r="P25" i="18"/>
  <c r="L25" i="19" l="1"/>
  <c r="N25" i="20"/>
  <c r="N25" i="19"/>
  <c r="M26" i="20" l="1"/>
  <c r="P26" i="20" s="1"/>
  <c r="M26" i="19"/>
  <c r="L26" i="18"/>
  <c r="L26" i="20" s="1"/>
  <c r="N26" i="18"/>
  <c r="P26" i="18"/>
  <c r="N26" i="20" l="1"/>
  <c r="N26" i="19"/>
  <c r="L26" i="19"/>
  <c r="M27" i="20" l="1"/>
  <c r="P27" i="20" s="1"/>
  <c r="L27" i="18"/>
  <c r="L27" i="20" s="1"/>
  <c r="M27" i="19"/>
  <c r="P27" i="18"/>
  <c r="L27" i="19" l="1"/>
  <c r="M28" i="20" l="1"/>
  <c r="P28" i="20" s="1"/>
  <c r="N28" i="18"/>
  <c r="M28" i="19"/>
  <c r="L28" i="18"/>
  <c r="L28" i="20" s="1"/>
  <c r="P28" i="18"/>
  <c r="L28" i="19" l="1"/>
  <c r="N28" i="20"/>
  <c r="N28" i="19"/>
  <c r="M29" i="20" l="1"/>
  <c r="P29" i="20" s="1"/>
  <c r="N29" i="18"/>
  <c r="L29" i="18"/>
  <c r="L29" i="20" s="1"/>
  <c r="M29" i="19"/>
  <c r="P29" i="18"/>
  <c r="P30" i="18" l="1"/>
  <c r="L29" i="19"/>
  <c r="N29" i="20"/>
  <c r="N29" i="19"/>
</calcChain>
</file>

<file path=xl/sharedStrings.xml><?xml version="1.0" encoding="utf-8"?>
<sst xmlns="http://schemas.openxmlformats.org/spreadsheetml/2006/main" count="1121" uniqueCount="98">
  <si>
    <t>Категория   номера</t>
  </si>
  <si>
    <t>Основное  место</t>
  </si>
  <si>
    <t>-</t>
  </si>
  <si>
    <t>№</t>
  </si>
  <si>
    <t>Дети от 0 до 2 лет принимаются на оздоровление бесплатно</t>
  </si>
  <si>
    <t>УТВЕРЖДАЮ:</t>
  </si>
  <si>
    <t>Основное              Место</t>
  </si>
  <si>
    <t>Дополнительное            Место</t>
  </si>
  <si>
    <t>1-местное  размещение</t>
  </si>
  <si>
    <t>2-местное  размещение</t>
  </si>
  <si>
    <t>_________________ О.А.Бокова</t>
  </si>
  <si>
    <t>(в случае задержки выезда Гостя от 1 до 6 часов)</t>
  </si>
  <si>
    <t>Стоимость указана на 1 человека/сутки в рублях</t>
  </si>
  <si>
    <t>Доп. место взрослый 30%</t>
  </si>
  <si>
    <t xml:space="preserve"> </t>
  </si>
  <si>
    <r>
      <t xml:space="preserve">Однокомнатный двухместный номер                                                  Корпус А.Б. / </t>
    </r>
    <r>
      <rPr>
        <b/>
        <sz val="9"/>
        <rFont val="Book Antiqua"/>
        <family val="1"/>
        <charset val="204"/>
      </rPr>
      <t>COMFORT yard (35м2)</t>
    </r>
  </si>
  <si>
    <r>
      <t xml:space="preserve">Однокомнатный двухместный номер                                                 Корпус А.Б. / </t>
    </r>
    <r>
      <rPr>
        <b/>
        <sz val="9"/>
        <rFont val="Book Antiqua"/>
        <family val="1"/>
        <charset val="204"/>
      </rPr>
      <t>STUDIO forest (33м2)</t>
    </r>
  </si>
  <si>
    <r>
      <t xml:space="preserve">Однокомнатный двухместный номер                                                 Корпус А.Б. / </t>
    </r>
    <r>
      <rPr>
        <b/>
        <sz val="9"/>
        <rFont val="Book Antiqua"/>
        <family val="1"/>
        <charset val="204"/>
      </rPr>
      <t>STUDIO yard (31м2)</t>
    </r>
  </si>
  <si>
    <r>
      <t>Однокомнатный двухместный номер                                                  Корпус А.Б. /</t>
    </r>
    <r>
      <rPr>
        <b/>
        <sz val="9"/>
        <rFont val="Book Antiqua"/>
        <family val="1"/>
        <charset val="204"/>
      </rPr>
      <t xml:space="preserve"> STUDIO Plus forest (41м2)</t>
    </r>
  </si>
  <si>
    <r>
      <t>Однокомнатный двухместный номер                                                  Корпус А.Б. /</t>
    </r>
    <r>
      <rPr>
        <b/>
        <sz val="9"/>
        <rFont val="Book Antiqua"/>
        <family val="1"/>
        <charset val="204"/>
      </rPr>
      <t xml:space="preserve"> STUDIO Plus yard (41м2)</t>
    </r>
  </si>
  <si>
    <r>
      <t xml:space="preserve">1-комнатный  2-местный  Повышенной Комфортности.  Корпус  С / </t>
    </r>
    <r>
      <rPr>
        <b/>
        <sz val="9"/>
        <rFont val="Book Antiqua"/>
        <family val="1"/>
        <charset val="204"/>
      </rPr>
      <t>SUPERIOR (28м2)</t>
    </r>
  </si>
  <si>
    <r>
      <t xml:space="preserve">1-комнатный  2-местный  Повышенной Комфортности. Корпус  С / </t>
    </r>
    <r>
      <rPr>
        <b/>
        <sz val="9"/>
        <rFont val="Book Antiqua"/>
        <family val="1"/>
        <charset val="204"/>
      </rPr>
      <t>JUNIOR SUITE (37м2)</t>
    </r>
  </si>
  <si>
    <r>
      <t xml:space="preserve">2-комнатный  2-местный  "Люкс" 1 категории                                       Корпус  С / </t>
    </r>
    <r>
      <rPr>
        <b/>
        <sz val="9"/>
        <rFont val="Book Antiqua"/>
        <family val="1"/>
        <charset val="204"/>
      </rPr>
      <t>SUITE (72м2)</t>
    </r>
  </si>
  <si>
    <r>
      <t xml:space="preserve">2-комнатный  2-местный  "Люкс" высшей кат.   Спортивный комплекс / </t>
    </r>
    <r>
      <rPr>
        <b/>
        <sz val="9"/>
        <rFont val="Book Antiqua"/>
        <family val="1"/>
        <charset val="204"/>
      </rPr>
      <t>APARTAMENT (92м2)</t>
    </r>
  </si>
  <si>
    <r>
      <t xml:space="preserve">2-комнатный  2-местный  "Люкс" высшей кат.                          Корпус  С / </t>
    </r>
    <r>
      <rPr>
        <b/>
        <sz val="9"/>
        <rFont val="Book Antiqua"/>
        <family val="1"/>
        <charset val="204"/>
      </rPr>
      <t>APARTAMENT LUXURY (92м2)</t>
    </r>
  </si>
  <si>
    <r>
      <t>Коттедж /</t>
    </r>
    <r>
      <rPr>
        <b/>
        <sz val="9"/>
        <rFont val="Book Antiqua"/>
        <family val="1"/>
        <charset val="204"/>
      </rPr>
      <t xml:space="preserve"> COTTAGE (64м2)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</si>
  <si>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Plus forest (20м2)</t>
    </r>
  </si>
  <si>
    <r>
      <t xml:space="preserve">Однокомнатный двухместный номер                                                                      Корпус А.Б. / </t>
    </r>
    <r>
      <rPr>
        <b/>
        <sz val="9"/>
        <rFont val="Book Antiqua"/>
        <family val="1"/>
        <charset val="204"/>
      </rPr>
      <t>COMFORT  forest (35м2)</t>
    </r>
  </si>
  <si>
    <r>
      <t>Однокомнатный двухместный номер                             Корпус Б /</t>
    </r>
    <r>
      <rPr>
        <b/>
        <sz val="9"/>
        <rFont val="Book Antiqua"/>
        <family val="1"/>
        <charset val="204"/>
      </rPr>
      <t xml:space="preserve"> STUDIO PARAMED (42м2)</t>
    </r>
  </si>
  <si>
    <t>Продолжительность программы 14 дней</t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</si>
  <si>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Plus yard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</si>
  <si>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 forest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</si>
  <si>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 yard (20м2)</t>
    </r>
  </si>
  <si>
    <r>
      <t xml:space="preserve">1-комнатный  2-местный  Повышенной Комфортности. Корпус  С / </t>
    </r>
    <r>
      <rPr>
        <b/>
        <sz val="9"/>
        <rFont val="Book Antiqua"/>
        <family val="1"/>
        <charset val="204"/>
      </rPr>
      <t>JUNIOR SUITE (35м2)</t>
    </r>
  </si>
  <si>
    <r>
      <t xml:space="preserve">Однокомнатный двухместный номер                              Корпус Б / </t>
    </r>
    <r>
      <rPr>
        <b/>
        <sz val="9"/>
        <rFont val="Book Antiqua"/>
        <family val="1"/>
        <charset val="204"/>
      </rPr>
      <t>COMFORT Plus forest   (36м2)</t>
    </r>
  </si>
  <si>
    <r>
      <t xml:space="preserve">Однокомнатный двухместный номер                              Корпус Б / </t>
    </r>
    <r>
      <rPr>
        <b/>
        <sz val="9"/>
        <rFont val="Book Antiqua"/>
        <family val="1"/>
        <charset val="204"/>
      </rPr>
      <t>COMFORT Plus forest  (36м2)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</si>
  <si>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forest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</si>
  <si>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yard (20м2)</t>
    </r>
  </si>
  <si>
    <t>(в случае раннего заезда / позднего выезда Гостя от 6 до 12 часов)</t>
  </si>
  <si>
    <t>26.05.2018 г. - 17.07.2018 г.
Высокий  сезон 2</t>
  </si>
  <si>
    <t>Стоимость указана на 1 человека/сутки в рублях  (в  т.ч. НДС).</t>
  </si>
  <si>
    <r>
      <t xml:space="preserve">Стоимость указана на 1 человека за 1 час пребывания позже установленного Расчетного часа в рублях (в  т.ч. </t>
    </r>
    <r>
      <rPr>
        <b/>
        <sz val="11"/>
        <rFont val="Book Antiqua"/>
        <family val="1"/>
        <charset val="204"/>
      </rPr>
      <t>НДС</t>
    </r>
    <r>
      <rPr>
        <sz val="11"/>
        <rFont val="Book Antiqua"/>
        <family val="1"/>
        <charset val="204"/>
      </rPr>
      <t>).</t>
    </r>
  </si>
  <si>
    <r>
      <t xml:space="preserve">Стоимость указана на 1 человека в рублях (в  т.ч. </t>
    </r>
    <r>
      <rPr>
        <b/>
        <sz val="11"/>
        <rFont val="Book Antiqua"/>
        <family val="1"/>
        <charset val="204"/>
      </rPr>
      <t>НДС</t>
    </r>
    <r>
      <rPr>
        <sz val="11"/>
        <rFont val="Book Antiqua"/>
        <family val="1"/>
        <charset val="204"/>
      </rPr>
      <t>).</t>
    </r>
  </si>
  <si>
    <t xml:space="preserve"> -</t>
  </si>
  <si>
    <t xml:space="preserve"> - </t>
  </si>
  <si>
    <t>"Профилактика гриппа и других вирусных заболеваний" (10 дней), "Лечение сахарного диабета"(14 дней) и "Лечение и профилактика сердечно-сосудистых заболеваний"(14 дней)</t>
  </si>
  <si>
    <t>"Detox Aqua-Therm" ( 11 дней), "Президентская"(14 дней)</t>
  </si>
  <si>
    <t xml:space="preserve">"Лечение заболеваний органов пищеварения", "Антистресс" </t>
  </si>
  <si>
    <t>"Лечение заболеваний суставов", "Улучшение сна, памяти и внимания"</t>
  </si>
  <si>
    <t>Приложение № 1 к приказу № ______ от _____ _________________2019г</t>
  </si>
  <si>
    <t>ПРЕЙСКУРАНТ на Специализированные  Программы 2020 г.</t>
  </si>
  <si>
    <t>ПРЕЙСКУРАНТ на Специализированные Программы 2020 г.</t>
  </si>
  <si>
    <t xml:space="preserve">"Лечение гинекологических заболеваний",  </t>
  </si>
  <si>
    <t xml:space="preserve">  "Урологическая программа"</t>
  </si>
  <si>
    <t>ПРЕЙСКУРАНТ на  Специализированные  Программы 2020 г.</t>
  </si>
  <si>
    <t>"Лечение заболеваний позвоночника"</t>
  </si>
  <si>
    <t>ПРЕЙСКУРАНТ на программы "Детская Гастроэнтерологическая"  и «Лечение заболеваний органов дыхания у детей» 2020 г.</t>
  </si>
  <si>
    <t>Приложение № 3 к приказу № ______ от _____ _________________2019г</t>
  </si>
  <si>
    <t>Приложение № 4 к приказу № ______ от _____ _________________2019г</t>
  </si>
  <si>
    <t>Приложение № 5 к приказу № ______ от _____ _________________2019г</t>
  </si>
  <si>
    <t>Приложение № 6 к приказу № ______ от _____ _________________2019г</t>
  </si>
  <si>
    <t>Приложение №7 к приказу № ______ от _____ _________________2019г.</t>
  </si>
  <si>
    <t xml:space="preserve">Дополнительные места: дети с 2 до 4 лет - 2000 руб. в сутки </t>
  </si>
  <si>
    <t>ПРЕЙСКУРАНТ на Санаторно-Курортные Путевки ( базовая программа от 10 дней) на 2021г.</t>
  </si>
  <si>
    <t>_________________ Н.И.Глухова</t>
  </si>
  <si>
    <t>Основные места от 4 лет до 12 лет - 20% скидка от основного взрослого места</t>
  </si>
  <si>
    <t>Доп. место  30%</t>
  </si>
  <si>
    <t>Доп. место 30%</t>
  </si>
  <si>
    <t xml:space="preserve">29.12.2020 г. - 11.01.2021 г.                                                                  Новогодние   праздники                                                   </t>
  </si>
  <si>
    <t>12.01.2021 г. - 28.02.2021 г.                              Низкий  сезон</t>
  </si>
  <si>
    <t xml:space="preserve">30.04.2021 г.- 11.05.2021 г.
01.06.2021 г. - 08.11.2021 г.
Высокий  сезон </t>
  </si>
  <si>
    <t xml:space="preserve">01.03.2021 г. - 29.04.2021 г.                                                                                               12.05.2021 г. - 31.05.201 г.
09.11.2021 г. - 28.12.2021 г.                                                                   Средний  сезон                                                                               </t>
  </si>
  <si>
    <t>ПРЕЙСКУРАНТ на Оздоровительные Путевки (полный пансион) 2021 г.</t>
  </si>
  <si>
    <t>Приложение № 9 к приказу № ______ от _____ _________________2020г</t>
  </si>
  <si>
    <t>ПРЕЙСКУРАНТ на Оздоровительные Путевки (Полупансион - завтрак + ужин/ завтрак + обед) 2021 г.</t>
  </si>
  <si>
    <t>ПРЕЙСКУРАНТ на Оздоровительные Путевки (завтрак) 2021 г.</t>
  </si>
  <si>
    <t>ПРЕЙСКУРАНТ на Гостиничное размещение ( завтрак) 2021 г.</t>
  </si>
  <si>
    <t>ПРЕЙСКУРАНТ на Гостиничное Размещение (без питания) 2021 г.</t>
  </si>
  <si>
    <t>ПРЕЙСКУРАНТ стоимости Почасового Гостиничного Размещения на 2021 г.</t>
  </si>
  <si>
    <t>ПРЕЙСКУРАНТ стоимости Гостиничного Размещения (0.5 суток) на 2021 г.</t>
  </si>
  <si>
    <t>Дети  от 4 до 12 лет</t>
  </si>
  <si>
    <t xml:space="preserve">29.12.2020 г. -11.01.2021 г.                                                                  Новогодние   праздники     </t>
  </si>
  <si>
    <t xml:space="preserve">01.03.2021 г. - 29.04.2021 г.                                                                                              12.05.2021 г. - 31.05.2021 г.
09.11.2021 г. - 28.12.2021 г.                                                                  Средний  сезон                                                                 </t>
  </si>
  <si>
    <t>12.01.2021 г. - 28.02.2021 г.                                Низкий  сезон</t>
  </si>
  <si>
    <t>30.04.2021 г.- 11.05.2021 г.
01.06.2021 г. - 08.11.2021 г.
Высокий  сезон</t>
  </si>
  <si>
    <t>Приложение № 8 к приказу № ______ от _____ _________________2020г</t>
  </si>
  <si>
    <t>Приложение № 1 к приказу № ______ от _____ _________________2020г</t>
  </si>
  <si>
    <t>Приложение № 2 к приказу № ______ от _____ _________________2020г</t>
  </si>
  <si>
    <t>Приложение № 10 к приказу № ______ от _____ _________________2020г</t>
  </si>
  <si>
    <t>Приложение № 11 к приказу № ______ от _____ _________________2020г</t>
  </si>
  <si>
    <t>Приложение № 12 к приказу № ______ от _____ _________________2020г</t>
  </si>
  <si>
    <t>Приложение № 13 к приказу № ______ от _____ _________________2020г</t>
  </si>
  <si>
    <t>Приложение № 14 к приказу № ______ от _____ _________________2020г</t>
  </si>
  <si>
    <t>Приложение № 15 к приказу № ______ от _____ _________________2020г</t>
  </si>
  <si>
    <t xml:space="preserve">28.12.2020 г. - 10.01.2021 г.                                                                  Новогодние   праздники                                                   </t>
  </si>
  <si>
    <t>11.01.2021 г. - 28.02.2021 г.                              Низкий  сезон</t>
  </si>
  <si>
    <t xml:space="preserve">30.04.2021 г.- 10.05.2021 г.
01.06.2021 г. - 07.11.2021 г.
Высокий  сезон </t>
  </si>
  <si>
    <t xml:space="preserve">01.03.2021 г. - 29.04.2021 г.                                                                                               11.05.2021 г. - 31.05.201 г.
08.11.2021 г. - 27.12.2021 г.                                                                   Средний  сезон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</si>
</sst>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b/>
      <sz val="12"/>
      <name val="Book Antiqua"/>
      <family val="1"/>
      <charset val="204"/>
    </font>
    <font>
      <sz val="12"/>
      <name val="Book Antiqua"/>
      <family val="1"/>
      <charset val="204"/>
    </font>
    <font>
      <b/>
      <sz val="14"/>
      <name val="Book Antiqua"/>
      <family val="1"/>
      <charset val="204"/>
    </font>
    <font>
      <b/>
      <sz val="10"/>
      <name val="Book Antiqua"/>
      <family val="1"/>
      <charset val="204"/>
    </font>
    <font>
      <sz val="11"/>
      <name val="Book Antiqua"/>
      <family val="1"/>
      <charset val="204"/>
    </font>
    <font>
      <b/>
      <sz val="11"/>
      <name val="Book Antiqua"/>
      <family val="1"/>
      <charset val="204"/>
    </font>
    <font>
      <sz val="9"/>
      <name val="Book Antiqua"/>
      <family val="1"/>
      <charset val="204"/>
    </font>
    <font>
      <b/>
      <sz val="9"/>
      <name val="Book Antiqua"/>
      <family val="1"/>
      <charset val="204"/>
    </font>
    <font>
      <sz val="14"/>
      <name val="Book Antiqua"/>
      <family val="1"/>
      <charset val="204"/>
    </font>
    <font>
      <b/>
      <u/>
      <sz val="11"/>
      <name val="Book Antiqua"/>
      <family val="1"/>
      <charset val="204"/>
    </font>
    <font>
      <b/>
      <u/>
      <sz val="10"/>
      <name val="Book Antiqua"/>
      <family val="1"/>
      <charset val="204"/>
    </font>
    <font>
      <u/>
      <sz val="1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1">
    <xf numFmtId="0" fontId="0" fillId="0" borderId="0" xfId="0"/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2" fillId="2" borderId="43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left" vertical="center" wrapText="1" indent="1"/>
    </xf>
    <xf numFmtId="0" fontId="9" fillId="2" borderId="53" xfId="0" applyFont="1" applyFill="1" applyBorder="1" applyAlignment="1">
      <alignment horizontal="left" vertical="center" wrapText="1" indent="1"/>
    </xf>
    <xf numFmtId="0" fontId="9" fillId="2" borderId="54" xfId="0" applyFont="1" applyFill="1" applyBorder="1" applyAlignment="1">
      <alignment horizontal="left" vertical="center" wrapText="1" indent="1"/>
    </xf>
    <xf numFmtId="0" fontId="9" fillId="2" borderId="67" xfId="0" applyFont="1" applyFill="1" applyBorder="1" applyAlignment="1">
      <alignment horizontal="left" vertical="center" wrapText="1" indent="1"/>
    </xf>
    <xf numFmtId="0" fontId="9" fillId="2" borderId="24" xfId="0" applyFont="1" applyFill="1" applyBorder="1" applyAlignment="1">
      <alignment horizontal="left" vertical="center" wrapText="1" indent="1"/>
    </xf>
    <xf numFmtId="0" fontId="9" fillId="2" borderId="25" xfId="0" applyFont="1" applyFill="1" applyBorder="1" applyAlignment="1">
      <alignment horizontal="left" vertical="center" wrapText="1" indent="1"/>
    </xf>
    <xf numFmtId="0" fontId="9" fillId="2" borderId="26" xfId="0" applyFont="1" applyFill="1" applyBorder="1" applyAlignment="1">
      <alignment horizontal="left" vertical="center" wrapText="1" indent="1"/>
    </xf>
    <xf numFmtId="0" fontId="9" fillId="2" borderId="36" xfId="0" applyFont="1" applyFill="1" applyBorder="1" applyAlignment="1">
      <alignment horizontal="left" vertical="center" wrapText="1" indent="1"/>
    </xf>
    <xf numFmtId="0" fontId="9" fillId="2" borderId="31" xfId="0" applyFont="1" applyFill="1" applyBorder="1" applyAlignment="1">
      <alignment horizontal="left" vertical="center" wrapText="1" indent="1"/>
    </xf>
    <xf numFmtId="3" fontId="2" fillId="2" borderId="49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left" vertical="center" wrapText="1" inden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33" xfId="1" applyNumberFormat="1" applyFont="1" applyFill="1" applyBorder="1" applyAlignment="1">
      <alignment horizontal="center" vertical="center" wrapText="1"/>
    </xf>
    <xf numFmtId="0" fontId="2" fillId="2" borderId="42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7" fillId="2" borderId="5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2" fillId="2" borderId="30" xfId="1" applyFont="1" applyFill="1" applyBorder="1" applyAlignment="1">
      <alignment horizontal="center" vertical="center" wrapText="1"/>
    </xf>
    <xf numFmtId="9" fontId="2" fillId="2" borderId="43" xfId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vertical="center" wrapText="1"/>
    </xf>
    <xf numFmtId="9" fontId="2" fillId="2" borderId="12" xfId="1" applyFont="1" applyFill="1" applyBorder="1" applyAlignment="1">
      <alignment horizontal="center" vertical="center" wrapText="1"/>
    </xf>
    <xf numFmtId="3" fontId="7" fillId="2" borderId="55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7" fillId="2" borderId="6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center" vertical="center" wrapText="1"/>
    </xf>
    <xf numFmtId="3" fontId="7" fillId="2" borderId="50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21" xfId="0" applyNumberFormat="1" applyFont="1" applyFill="1" applyBorder="1" applyAlignment="1">
      <alignment horizontal="center" vertical="center" wrapText="1"/>
    </xf>
    <xf numFmtId="9" fontId="2" fillId="2" borderId="38" xfId="0" applyNumberFormat="1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3" fontId="7" fillId="2" borderId="4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30" xfId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3" fontId="7" fillId="2" borderId="5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7" fillId="2" borderId="6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left" vertical="center" wrapText="1" inden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7" fillId="2" borderId="13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7" fillId="2" borderId="21" xfId="0" applyNumberFormat="1" applyFont="1" applyFill="1" applyBorder="1" applyAlignment="1">
      <alignment horizontal="center" wrapText="1"/>
    </xf>
    <xf numFmtId="3" fontId="7" fillId="2" borderId="14" xfId="0" applyNumberFormat="1" applyFont="1" applyFill="1" applyBorder="1" applyAlignment="1">
      <alignment horizontal="center" wrapText="1"/>
    </xf>
    <xf numFmtId="3" fontId="7" fillId="2" borderId="12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3" fontId="7" fillId="2" borderId="22" xfId="0" applyNumberFormat="1" applyFont="1" applyFill="1" applyBorder="1" applyAlignment="1">
      <alignment horizontal="center" wrapText="1"/>
    </xf>
    <xf numFmtId="3" fontId="7" fillId="2" borderId="11" xfId="0" applyNumberFormat="1" applyFont="1" applyFill="1" applyBorder="1" applyAlignment="1">
      <alignment horizontal="center" wrapText="1"/>
    </xf>
    <xf numFmtId="3" fontId="7" fillId="2" borderId="69" xfId="0" applyNumberFormat="1" applyFont="1" applyFill="1" applyBorder="1" applyAlignment="1">
      <alignment horizontal="center" wrapText="1"/>
    </xf>
    <xf numFmtId="3" fontId="7" fillId="2" borderId="16" xfId="0" applyNumberFormat="1" applyFont="1" applyFill="1" applyBorder="1" applyAlignment="1">
      <alignment horizontal="center" wrapText="1"/>
    </xf>
    <xf numFmtId="3" fontId="2" fillId="2" borderId="18" xfId="0" applyNumberFormat="1" applyFont="1" applyFill="1" applyBorder="1" applyAlignment="1">
      <alignment horizontal="center" wrapText="1"/>
    </xf>
    <xf numFmtId="3" fontId="7" fillId="2" borderId="23" xfId="0" applyNumberFormat="1" applyFont="1" applyFill="1" applyBorder="1" applyAlignment="1">
      <alignment horizontal="center" wrapText="1"/>
    </xf>
    <xf numFmtId="3" fontId="7" fillId="2" borderId="37" xfId="0" applyNumberFormat="1" applyFont="1" applyFill="1" applyBorder="1" applyAlignment="1">
      <alignment horizontal="center" wrapText="1"/>
    </xf>
    <xf numFmtId="3" fontId="2" fillId="2" borderId="30" xfId="0" applyNumberFormat="1" applyFont="1" applyFill="1" applyBorder="1" applyAlignment="1">
      <alignment horizontal="center" wrapText="1"/>
    </xf>
    <xf numFmtId="3" fontId="7" fillId="2" borderId="29" xfId="0" applyNumberFormat="1" applyFont="1" applyFill="1" applyBorder="1" applyAlignment="1">
      <alignment horizontal="center" wrapText="1"/>
    </xf>
    <xf numFmtId="3" fontId="7" fillId="2" borderId="17" xfId="0" applyNumberFormat="1" applyFont="1" applyFill="1" applyBorder="1" applyAlignment="1">
      <alignment horizontal="center" wrapText="1"/>
    </xf>
    <xf numFmtId="3" fontId="7" fillId="2" borderId="55" xfId="0" applyNumberFormat="1" applyFont="1" applyFill="1" applyBorder="1" applyAlignment="1">
      <alignment horizontal="center" wrapText="1"/>
    </xf>
    <xf numFmtId="3" fontId="2" fillId="2" borderId="57" xfId="0" applyNumberFormat="1" applyFont="1" applyFill="1" applyBorder="1" applyAlignment="1">
      <alignment horizontal="center" wrapText="1"/>
    </xf>
    <xf numFmtId="3" fontId="7" fillId="2" borderId="65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10" fillId="2" borderId="60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vertical="center" wrapText="1"/>
    </xf>
    <xf numFmtId="0" fontId="10" fillId="2" borderId="5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7" fillId="2" borderId="30" xfId="0" applyNumberFormat="1" applyFont="1" applyFill="1" applyBorder="1" applyAlignment="1">
      <alignment horizontal="center" vertical="center" wrapText="1"/>
    </xf>
    <xf numFmtId="3" fontId="7" fillId="2" borderId="5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right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7;&#1082;&#1090;%201%20&#1094;&#1077;&#1085;%202021%20&#1085;&#1086;&#1074;&#1099;&#1081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88;&#1082;&#1077;&#1090;&#1080;&#1085;&#1075;/2019/Users/Market/AppData/Local/Microsoft/Windows/Temporary%20Internet%20Files/Content.Outlook/2J047MZC/&#1053;&#1086;&#1074;&#1099;&#1081;%20&#1055;&#1088;&#1072;&#1081;&#1089;%20&#1087;&#1086;&#1083;&#1085;&#1099;&#1081;%20&#1089;%20&#1092;&#1086;&#1088;&#1084;&#1091;&#1083;&#1072;&#1084;&#1080;%20%20%20&#1076;&#1083;&#1103;%20&#1060;&#1048;&#1060;&#1040;%202018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E3">
            <v>6100</v>
          </cell>
        </row>
        <row r="4">
          <cell r="E4">
            <v>5600</v>
          </cell>
        </row>
        <row r="5">
          <cell r="E5">
            <v>7000</v>
          </cell>
        </row>
        <row r="6">
          <cell r="E6">
            <v>6400</v>
          </cell>
        </row>
        <row r="7">
          <cell r="E7">
            <v>10000</v>
          </cell>
        </row>
        <row r="8">
          <cell r="E8">
            <v>9300</v>
          </cell>
        </row>
        <row r="9">
          <cell r="E9">
            <v>10200</v>
          </cell>
        </row>
        <row r="10">
          <cell r="E10">
            <v>8500</v>
          </cell>
        </row>
        <row r="11">
          <cell r="E11">
            <v>7800</v>
          </cell>
        </row>
        <row r="12">
          <cell r="E12">
            <v>12100</v>
          </cell>
        </row>
        <row r="13">
          <cell r="E13">
            <v>11300</v>
          </cell>
        </row>
        <row r="14">
          <cell r="E14">
            <v>7800</v>
          </cell>
        </row>
        <row r="15">
          <cell r="E15">
            <v>6900</v>
          </cell>
        </row>
        <row r="16">
          <cell r="E16">
            <v>7900</v>
          </cell>
        </row>
        <row r="17">
          <cell r="E17">
            <v>10700</v>
          </cell>
        </row>
        <row r="18">
          <cell r="E18">
            <v>15300</v>
          </cell>
        </row>
        <row r="19">
          <cell r="E19">
            <v>9300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П"/>
      <sheetName val="Спецпрог"/>
      <sheetName val="Detox"/>
      <sheetName val="SPA"/>
      <sheetName val="Суставы"/>
      <sheetName val="Позвоночник"/>
      <sheetName val="Детская_Гастроэнерология"/>
      <sheetName val="ОЗП3"/>
      <sheetName val="ОЗП2"/>
      <sheetName val="ОЗП1"/>
      <sheetName val="ГОСТЗ"/>
      <sheetName val="ГОСТ"/>
      <sheetName val="Почасовая"/>
      <sheetName val="ГОСТ0.5"/>
    </sheetNames>
    <sheetDataSet>
      <sheetData sheetId="0">
        <row r="15">
          <cell r="O15">
            <v>10593.220338983052</v>
          </cell>
        </row>
        <row r="16">
          <cell r="O16">
            <v>10593.220338983052</v>
          </cell>
        </row>
        <row r="17">
          <cell r="O17">
            <v>12044.06779661017</v>
          </cell>
        </row>
        <row r="18">
          <cell r="O18">
            <v>12044.06779661017</v>
          </cell>
        </row>
        <row r="19">
          <cell r="O19">
            <v>16977.966101694918</v>
          </cell>
        </row>
        <row r="20">
          <cell r="O20">
            <v>16977.966101694918</v>
          </cell>
        </row>
        <row r="21">
          <cell r="O21">
            <v>16977.966101694918</v>
          </cell>
        </row>
        <row r="22">
          <cell r="O22">
            <v>16977.966101694918</v>
          </cell>
        </row>
        <row r="23">
          <cell r="O23">
            <v>16977.966101694918</v>
          </cell>
        </row>
        <row r="24">
          <cell r="O24">
            <v>19483.050847457627</v>
          </cell>
        </row>
        <row r="25">
          <cell r="O25">
            <v>19483.050847457627</v>
          </cell>
        </row>
        <row r="26">
          <cell r="O26">
            <v>17288.135593220341</v>
          </cell>
        </row>
        <row r="27">
          <cell r="O27">
            <v>14788.135593220341</v>
          </cell>
        </row>
        <row r="28">
          <cell r="O28">
            <v>15726.271186440679</v>
          </cell>
        </row>
        <row r="29">
          <cell r="O29">
            <v>24492.372881355932</v>
          </cell>
        </row>
        <row r="31">
          <cell r="O31">
            <v>30755.084745762713</v>
          </cell>
        </row>
        <row r="32">
          <cell r="O32">
            <v>18230.508474576272</v>
          </cell>
        </row>
      </sheetData>
      <sheetData sheetId="1">
        <row r="15">
          <cell r="O15">
            <v>15390.508474576272</v>
          </cell>
        </row>
        <row r="16">
          <cell r="O16">
            <v>15390.508474576272</v>
          </cell>
        </row>
        <row r="17">
          <cell r="O17">
            <v>17421.694915254237</v>
          </cell>
        </row>
        <row r="18">
          <cell r="O18">
            <v>17421.694915254237</v>
          </cell>
        </row>
        <row r="19">
          <cell r="O19">
            <v>24329.152542372882</v>
          </cell>
        </row>
        <row r="20">
          <cell r="O20">
            <v>24329.152542372882</v>
          </cell>
        </row>
        <row r="21">
          <cell r="O21">
            <v>24329.152542372882</v>
          </cell>
        </row>
        <row r="22">
          <cell r="O22">
            <v>24329.152542372882</v>
          </cell>
        </row>
        <row r="23">
          <cell r="O23">
            <v>24329.152542372882</v>
          </cell>
        </row>
        <row r="24">
          <cell r="O24">
            <v>27836.271186440677</v>
          </cell>
        </row>
        <row r="25">
          <cell r="O25">
            <v>27836.271186440677</v>
          </cell>
        </row>
        <row r="26">
          <cell r="O26">
            <v>24763.389830508477</v>
          </cell>
        </row>
        <row r="27">
          <cell r="O27">
            <v>21263.389830508477</v>
          </cell>
        </row>
        <row r="28">
          <cell r="O28">
            <v>22576.77966101695</v>
          </cell>
        </row>
        <row r="29">
          <cell r="O29">
            <v>34849.322033898301</v>
          </cell>
        </row>
        <row r="30">
          <cell r="O30">
            <v>43617.118644067799</v>
          </cell>
        </row>
        <row r="31">
          <cell r="O31">
            <v>43617.118644067799</v>
          </cell>
        </row>
        <row r="32">
          <cell r="O32">
            <v>26082.711864406781</v>
          </cell>
        </row>
      </sheetData>
      <sheetData sheetId="2">
        <row r="15">
          <cell r="O15">
            <v>17910.508474576272</v>
          </cell>
        </row>
        <row r="16">
          <cell r="O16">
            <v>17910.508474576272</v>
          </cell>
        </row>
        <row r="17">
          <cell r="O17">
            <v>19941.694915254237</v>
          </cell>
        </row>
        <row r="18">
          <cell r="O18">
            <v>19941.694915254237</v>
          </cell>
        </row>
        <row r="19">
          <cell r="O19">
            <v>26849.152542372882</v>
          </cell>
        </row>
        <row r="20">
          <cell r="O20">
            <v>26849.152542372882</v>
          </cell>
        </row>
        <row r="21">
          <cell r="O21">
            <v>26849.152542372882</v>
          </cell>
        </row>
        <row r="22">
          <cell r="O22">
            <v>26849.152542372882</v>
          </cell>
        </row>
        <row r="23">
          <cell r="O23">
            <v>26849.152542372882</v>
          </cell>
        </row>
        <row r="24">
          <cell r="O24">
            <v>30356.271186440677</v>
          </cell>
        </row>
        <row r="25">
          <cell r="O25">
            <v>30356.271186440677</v>
          </cell>
        </row>
        <row r="26">
          <cell r="O26">
            <v>27283.389830508477</v>
          </cell>
        </row>
        <row r="27">
          <cell r="O27">
            <v>23783.389830508477</v>
          </cell>
        </row>
        <row r="28">
          <cell r="O28">
            <v>25096.779661016953</v>
          </cell>
        </row>
        <row r="29">
          <cell r="O29">
            <v>37369.322033898301</v>
          </cell>
        </row>
        <row r="30">
          <cell r="O30">
            <v>46137.118644067792</v>
          </cell>
        </row>
        <row r="31">
          <cell r="O31">
            <v>46137.118644067792</v>
          </cell>
        </row>
        <row r="32">
          <cell r="O32">
            <v>28602.711864406781</v>
          </cell>
        </row>
      </sheetData>
      <sheetData sheetId="3">
        <row r="15">
          <cell r="O15">
            <v>17070.508474576272</v>
          </cell>
        </row>
      </sheetData>
      <sheetData sheetId="4">
        <row r="15">
          <cell r="O15">
            <v>15810.508474576272</v>
          </cell>
        </row>
        <row r="16">
          <cell r="O16">
            <v>15810.508474576272</v>
          </cell>
        </row>
        <row r="17">
          <cell r="O17">
            <v>17841.694915254237</v>
          </cell>
        </row>
        <row r="18">
          <cell r="O18">
            <v>17841.694915254237</v>
          </cell>
        </row>
        <row r="19">
          <cell r="O19">
            <v>24749.152542372882</v>
          </cell>
        </row>
        <row r="20">
          <cell r="O20">
            <v>24749.152542372882</v>
          </cell>
        </row>
        <row r="21">
          <cell r="O21">
            <v>24749.152542372882</v>
          </cell>
        </row>
        <row r="22">
          <cell r="O22">
            <v>24749.152542372882</v>
          </cell>
        </row>
        <row r="23">
          <cell r="O23">
            <v>24749.152542372882</v>
          </cell>
        </row>
        <row r="24">
          <cell r="O24">
            <v>28256.271186440677</v>
          </cell>
        </row>
        <row r="25">
          <cell r="O25">
            <v>28256.271186440677</v>
          </cell>
        </row>
        <row r="26">
          <cell r="O26">
            <v>25183.389830508477</v>
          </cell>
        </row>
        <row r="27">
          <cell r="O27">
            <v>21683.389830508477</v>
          </cell>
        </row>
        <row r="28">
          <cell r="O28">
            <v>22996.779661016953</v>
          </cell>
        </row>
        <row r="29">
          <cell r="O29">
            <v>35269.322033898301</v>
          </cell>
        </row>
        <row r="30">
          <cell r="O30">
            <v>44037.118644067799</v>
          </cell>
        </row>
        <row r="31">
          <cell r="O31">
            <v>44037.118644067799</v>
          </cell>
        </row>
        <row r="32">
          <cell r="O32">
            <v>26502.711864406781</v>
          </cell>
        </row>
      </sheetData>
      <sheetData sheetId="5">
        <row r="15">
          <cell r="O15">
            <v>16650.508474576272</v>
          </cell>
        </row>
        <row r="16">
          <cell r="O16">
            <v>16650.508474576272</v>
          </cell>
        </row>
        <row r="17">
          <cell r="O17">
            <v>18681.694915254237</v>
          </cell>
        </row>
        <row r="18">
          <cell r="O18">
            <v>18681.694915254237</v>
          </cell>
        </row>
        <row r="19">
          <cell r="O19">
            <v>25589.152542372882</v>
          </cell>
        </row>
        <row r="20">
          <cell r="O20">
            <v>25589.152542372882</v>
          </cell>
        </row>
        <row r="21">
          <cell r="O21">
            <v>25589.152542372882</v>
          </cell>
        </row>
        <row r="22">
          <cell r="O22">
            <v>25589.152542372882</v>
          </cell>
        </row>
        <row r="23">
          <cell r="O23">
            <v>25589.152542372882</v>
          </cell>
        </row>
        <row r="24">
          <cell r="O24">
            <v>29096.271186440677</v>
          </cell>
        </row>
        <row r="25">
          <cell r="O25">
            <v>29096.271186440677</v>
          </cell>
        </row>
        <row r="26">
          <cell r="O26">
            <v>26023.389830508477</v>
          </cell>
        </row>
        <row r="27">
          <cell r="O27">
            <v>22523.389830508477</v>
          </cell>
        </row>
        <row r="28">
          <cell r="O28">
            <v>23836.779661016953</v>
          </cell>
        </row>
        <row r="29">
          <cell r="O29">
            <v>36109.322033898301</v>
          </cell>
        </row>
        <row r="30">
          <cell r="O30">
            <v>44877.118644067799</v>
          </cell>
        </row>
        <row r="31">
          <cell r="O31">
            <v>44877.118644067799</v>
          </cell>
        </row>
        <row r="32">
          <cell r="O32">
            <v>27342.711864406781</v>
          </cell>
        </row>
      </sheetData>
      <sheetData sheetId="6"/>
      <sheetData sheetId="7">
        <row r="15">
          <cell r="O15">
            <v>14130.508474576272</v>
          </cell>
        </row>
        <row r="16">
          <cell r="O16">
            <v>14130.508474576272</v>
          </cell>
        </row>
        <row r="17">
          <cell r="O17">
            <v>16161.694915254237</v>
          </cell>
        </row>
        <row r="18">
          <cell r="O18">
            <v>16161.694915254237</v>
          </cell>
        </row>
        <row r="19">
          <cell r="O19">
            <v>23069.152542372882</v>
          </cell>
        </row>
        <row r="20">
          <cell r="O20">
            <v>23069.152542372882</v>
          </cell>
        </row>
        <row r="21">
          <cell r="O21">
            <v>23069.152542372882</v>
          </cell>
        </row>
        <row r="22">
          <cell r="O22">
            <v>23069.152542372882</v>
          </cell>
        </row>
        <row r="23">
          <cell r="O23">
            <v>23069.152542372882</v>
          </cell>
        </row>
        <row r="24">
          <cell r="O24">
            <v>26576.271186440677</v>
          </cell>
        </row>
        <row r="25">
          <cell r="O25">
            <v>26576.271186440677</v>
          </cell>
        </row>
        <row r="26">
          <cell r="O26">
            <v>23503.389830508477</v>
          </cell>
        </row>
        <row r="27">
          <cell r="O27">
            <v>20003.389830508477</v>
          </cell>
        </row>
        <row r="28">
          <cell r="O28">
            <v>21316.77966101695</v>
          </cell>
        </row>
        <row r="29">
          <cell r="O29">
            <v>33589.322033898301</v>
          </cell>
        </row>
        <row r="30">
          <cell r="O30">
            <v>42357.118644067799</v>
          </cell>
        </row>
        <row r="31">
          <cell r="O31">
            <v>42357.118644067799</v>
          </cell>
        </row>
        <row r="32">
          <cell r="O32">
            <v>24822.711864406781</v>
          </cell>
        </row>
      </sheetData>
      <sheetData sheetId="8">
        <row r="15">
          <cell r="O15">
            <v>13710.508474576272</v>
          </cell>
        </row>
        <row r="16">
          <cell r="O16">
            <v>13710.508474576272</v>
          </cell>
        </row>
        <row r="17">
          <cell r="O17">
            <v>15741.694915254237</v>
          </cell>
        </row>
        <row r="18">
          <cell r="O18">
            <v>15741.694915254237</v>
          </cell>
        </row>
        <row r="19">
          <cell r="O19">
            <v>22649.152542372882</v>
          </cell>
        </row>
        <row r="20">
          <cell r="O20">
            <v>22649.152542372882</v>
          </cell>
        </row>
        <row r="21">
          <cell r="O21">
            <v>22649.152542372882</v>
          </cell>
        </row>
        <row r="22">
          <cell r="O22">
            <v>22649.152542372882</v>
          </cell>
        </row>
        <row r="23">
          <cell r="O23">
            <v>22649.152542372882</v>
          </cell>
        </row>
        <row r="24">
          <cell r="O24">
            <v>26156.271186440677</v>
          </cell>
        </row>
        <row r="25">
          <cell r="O25">
            <v>26156.271186440677</v>
          </cell>
        </row>
        <row r="26">
          <cell r="O26">
            <v>23083.389830508477</v>
          </cell>
        </row>
        <row r="27">
          <cell r="O27">
            <v>19583.389830508477</v>
          </cell>
        </row>
        <row r="28">
          <cell r="O28">
            <v>20896.77966101695</v>
          </cell>
        </row>
        <row r="29">
          <cell r="O29">
            <v>33169.322033898301</v>
          </cell>
        </row>
        <row r="30">
          <cell r="O30">
            <v>41937.118644067799</v>
          </cell>
        </row>
        <row r="31">
          <cell r="O31">
            <v>41937.118644067799</v>
          </cell>
        </row>
        <row r="32">
          <cell r="O32">
            <v>24402.711864406781</v>
          </cell>
        </row>
      </sheetData>
      <sheetData sheetId="9">
        <row r="15">
          <cell r="O15">
            <v>13430.508474576272</v>
          </cell>
        </row>
        <row r="16">
          <cell r="O16">
            <v>13430.508474576272</v>
          </cell>
        </row>
        <row r="17">
          <cell r="O17">
            <v>15461.694915254237</v>
          </cell>
        </row>
        <row r="18">
          <cell r="O18">
            <v>15461.694915254237</v>
          </cell>
        </row>
        <row r="19">
          <cell r="O19">
            <v>22369.152542372882</v>
          </cell>
        </row>
        <row r="20">
          <cell r="O20">
            <v>22369.152542372882</v>
          </cell>
        </row>
        <row r="21">
          <cell r="O21">
            <v>22369.152542372882</v>
          </cell>
        </row>
        <row r="22">
          <cell r="O22">
            <v>22369.152542372882</v>
          </cell>
        </row>
        <row r="23">
          <cell r="O23">
            <v>22369.152542372882</v>
          </cell>
        </row>
        <row r="24">
          <cell r="O24">
            <v>25876.271186440677</v>
          </cell>
        </row>
        <row r="25">
          <cell r="O25">
            <v>25876.271186440677</v>
          </cell>
        </row>
        <row r="26">
          <cell r="O26">
            <v>22803.389830508477</v>
          </cell>
        </row>
        <row r="27">
          <cell r="O27">
            <v>19303.389830508477</v>
          </cell>
        </row>
        <row r="28">
          <cell r="O28">
            <v>20616.77966101695</v>
          </cell>
        </row>
        <row r="29">
          <cell r="O29">
            <v>32889.322033898301</v>
          </cell>
        </row>
        <row r="30">
          <cell r="O30">
            <v>41657.118644067799</v>
          </cell>
        </row>
        <row r="31">
          <cell r="O31">
            <v>41657.118644067799</v>
          </cell>
        </row>
        <row r="32">
          <cell r="O32">
            <v>24122.711864406781</v>
          </cell>
        </row>
      </sheetData>
      <sheetData sheetId="10">
        <row r="15">
          <cell r="O15">
            <v>12000</v>
          </cell>
        </row>
        <row r="16">
          <cell r="O16">
            <v>12000</v>
          </cell>
        </row>
        <row r="17">
          <cell r="O17">
            <v>13712</v>
          </cell>
        </row>
        <row r="18">
          <cell r="O18">
            <v>13712</v>
          </cell>
        </row>
        <row r="19">
          <cell r="O19">
            <v>19534</v>
          </cell>
        </row>
        <row r="20">
          <cell r="O20">
            <v>19534</v>
          </cell>
        </row>
        <row r="21">
          <cell r="O21">
            <v>19534</v>
          </cell>
        </row>
        <row r="22">
          <cell r="O22">
            <v>19534</v>
          </cell>
        </row>
        <row r="23">
          <cell r="O23">
            <v>19534</v>
          </cell>
        </row>
        <row r="24">
          <cell r="O24">
            <v>22490</v>
          </cell>
        </row>
        <row r="25">
          <cell r="O25">
            <v>22490</v>
          </cell>
        </row>
        <row r="26">
          <cell r="O26">
            <v>19900</v>
          </cell>
        </row>
        <row r="27">
          <cell r="O27">
            <v>16950</v>
          </cell>
        </row>
        <row r="28">
          <cell r="O28">
            <v>18057</v>
          </cell>
        </row>
        <row r="29">
          <cell r="O29">
            <v>28401</v>
          </cell>
        </row>
        <row r="30">
          <cell r="O30">
            <v>35791</v>
          </cell>
        </row>
        <row r="31">
          <cell r="O31">
            <v>35791</v>
          </cell>
        </row>
        <row r="32">
          <cell r="O32">
            <v>21012</v>
          </cell>
        </row>
      </sheetData>
      <sheetData sheetId="11">
        <row r="15">
          <cell r="O15">
            <v>11500</v>
          </cell>
        </row>
        <row r="16">
          <cell r="O16">
            <v>11500</v>
          </cell>
        </row>
        <row r="17">
          <cell r="O17">
            <v>13212</v>
          </cell>
        </row>
        <row r="18">
          <cell r="O18">
            <v>13212</v>
          </cell>
        </row>
        <row r="19">
          <cell r="O19">
            <v>19034</v>
          </cell>
        </row>
        <row r="20">
          <cell r="O20">
            <v>19034</v>
          </cell>
        </row>
        <row r="21">
          <cell r="O21">
            <v>19034</v>
          </cell>
        </row>
        <row r="22">
          <cell r="O22">
            <v>19034</v>
          </cell>
        </row>
        <row r="23">
          <cell r="O23">
            <v>19034</v>
          </cell>
        </row>
        <row r="24">
          <cell r="O24">
            <v>21990</v>
          </cell>
        </row>
        <row r="25">
          <cell r="O25">
            <v>21990</v>
          </cell>
        </row>
        <row r="26">
          <cell r="O26">
            <v>19400</v>
          </cell>
        </row>
        <row r="27">
          <cell r="O27">
            <v>16450</v>
          </cell>
        </row>
        <row r="28">
          <cell r="O28">
            <v>17557</v>
          </cell>
        </row>
        <row r="29">
          <cell r="O29">
            <v>27901</v>
          </cell>
        </row>
        <row r="30">
          <cell r="O30">
            <v>35291</v>
          </cell>
        </row>
        <row r="31">
          <cell r="O31">
            <v>35291</v>
          </cell>
        </row>
        <row r="32">
          <cell r="O32">
            <v>20512</v>
          </cell>
        </row>
      </sheetData>
      <sheetData sheetId="12"/>
      <sheetData sheetId="13">
        <row r="15">
          <cell r="O15">
            <v>5750</v>
          </cell>
        </row>
        <row r="16">
          <cell r="O16">
            <v>5750</v>
          </cell>
        </row>
        <row r="17">
          <cell r="O17">
            <v>6606</v>
          </cell>
        </row>
        <row r="18">
          <cell r="O18">
            <v>6606</v>
          </cell>
        </row>
        <row r="19">
          <cell r="O19">
            <v>9517</v>
          </cell>
        </row>
        <row r="20">
          <cell r="O20">
            <v>9517</v>
          </cell>
        </row>
        <row r="21">
          <cell r="O21">
            <v>9517</v>
          </cell>
        </row>
        <row r="22">
          <cell r="O22">
            <v>9517</v>
          </cell>
        </row>
        <row r="23">
          <cell r="O23">
            <v>9517</v>
          </cell>
        </row>
        <row r="24">
          <cell r="O24">
            <v>10995</v>
          </cell>
        </row>
        <row r="25">
          <cell r="O25">
            <v>10995</v>
          </cell>
        </row>
        <row r="26">
          <cell r="O26">
            <v>9700</v>
          </cell>
        </row>
        <row r="27">
          <cell r="O27">
            <v>8225</v>
          </cell>
        </row>
        <row r="28">
          <cell r="O28">
            <v>8778.5</v>
          </cell>
        </row>
        <row r="29">
          <cell r="O29">
            <v>13950.5</v>
          </cell>
        </row>
        <row r="31">
          <cell r="O31">
            <v>17645.5</v>
          </cell>
        </row>
        <row r="32">
          <cell r="O32">
            <v>10256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topLeftCell="A3" zoomScale="80" zoomScaleNormal="80" zoomScaleSheetLayoutView="85" workbookViewId="0">
      <pane xSplit="2" ySplit="13" topLeftCell="C28" activePane="bottomRight" state="frozen"/>
      <selection activeCell="A3" sqref="A3"/>
      <selection pane="topRight" activeCell="C3" sqref="C3"/>
      <selection pane="bottomLeft" activeCell="A15" sqref="A15"/>
      <selection pane="bottomRight" activeCell="B3" sqref="A3:Q34"/>
    </sheetView>
  </sheetViews>
  <sheetFormatPr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2851562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99" hidden="1" customWidth="1"/>
    <col min="18" max="18" width="16" style="49" customWidth="1"/>
    <col min="19" max="16384" width="9.140625" style="49"/>
  </cols>
  <sheetData>
    <row r="1" spans="1:18" s="112" customFormat="1" ht="18.75" customHeight="1" x14ac:dyDescent="0.25">
      <c r="C1" s="174" t="s">
        <v>49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10"/>
      <c r="D2" s="110"/>
      <c r="E2" s="110"/>
      <c r="F2" s="110"/>
      <c r="G2" s="110"/>
      <c r="H2" s="110"/>
      <c r="I2" s="110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65" customFormat="1" ht="16.5" customHeight="1" x14ac:dyDescent="0.25">
      <c r="C3" s="174" t="s">
        <v>86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8" s="165" customFormat="1" ht="16.5" customHeight="1" x14ac:dyDescent="0.25">
      <c r="C4" s="171"/>
      <c r="D4" s="171"/>
      <c r="E4" s="171"/>
      <c r="F4" s="171"/>
      <c r="G4" s="171"/>
      <c r="H4" s="171"/>
      <c r="I4" s="171"/>
      <c r="J4" s="174" t="s">
        <v>5</v>
      </c>
      <c r="K4" s="174"/>
      <c r="L4" s="174"/>
      <c r="M4" s="174"/>
      <c r="N4" s="174"/>
      <c r="O4" s="174"/>
      <c r="P4" s="174"/>
      <c r="Q4" s="174"/>
    </row>
    <row r="5" spans="1:18" s="112" customFormat="1" ht="25.5" customHeight="1" x14ac:dyDescent="0.3">
      <c r="C5" s="110"/>
      <c r="D5" s="110"/>
      <c r="E5" s="110"/>
      <c r="F5" s="110"/>
      <c r="G5" s="110"/>
      <c r="H5" s="175" t="s">
        <v>64</v>
      </c>
      <c r="I5" s="175"/>
      <c r="J5" s="175"/>
      <c r="K5" s="175"/>
      <c r="L5" s="175"/>
      <c r="M5" s="175"/>
      <c r="N5" s="175"/>
      <c r="O5" s="175"/>
      <c r="P5" s="175"/>
      <c r="Q5" s="175"/>
    </row>
    <row r="6" spans="1:18" ht="15" hidden="1" customHeight="1" x14ac:dyDescent="0.2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49"/>
      <c r="P6" s="49"/>
      <c r="Q6" s="49"/>
    </row>
    <row r="7" spans="1:18" ht="16.5" customHeight="1" x14ac:dyDescent="0.25">
      <c r="A7" s="180" t="s">
        <v>63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49"/>
      <c r="P7" s="49"/>
      <c r="Q7" s="49"/>
    </row>
    <row r="8" spans="1:18" ht="24.75" customHeight="1" x14ac:dyDescent="0.2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49"/>
      <c r="P8" s="49"/>
      <c r="Q8" s="49"/>
    </row>
    <row r="9" spans="1:18" ht="22.5" customHeight="1" thickBot="1" x14ac:dyDescent="0.3">
      <c r="A9" s="174" t="s">
        <v>12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8" s="51" customFormat="1" ht="66" customHeight="1" thickBot="1" x14ac:dyDescent="0.3">
      <c r="A10" s="184" t="s">
        <v>3</v>
      </c>
      <c r="B10" s="181" t="s">
        <v>0</v>
      </c>
      <c r="C10" s="176" t="s">
        <v>94</v>
      </c>
      <c r="D10" s="177"/>
      <c r="E10" s="177"/>
      <c r="F10" s="176" t="s">
        <v>95</v>
      </c>
      <c r="G10" s="177"/>
      <c r="H10" s="178"/>
      <c r="I10" s="187" t="s">
        <v>97</v>
      </c>
      <c r="J10" s="177"/>
      <c r="K10" s="188"/>
      <c r="L10" s="176" t="s">
        <v>96</v>
      </c>
      <c r="M10" s="177"/>
      <c r="N10" s="178"/>
      <c r="O10" s="176" t="s">
        <v>39</v>
      </c>
      <c r="P10" s="177"/>
      <c r="Q10" s="178"/>
      <c r="R10" s="51" t="s">
        <v>14</v>
      </c>
    </row>
    <row r="11" spans="1:18" s="51" customFormat="1" ht="40.5" customHeight="1" x14ac:dyDescent="0.25">
      <c r="A11" s="185"/>
      <c r="B11" s="182"/>
      <c r="C11" s="156" t="s">
        <v>1</v>
      </c>
      <c r="D11" s="157"/>
      <c r="E11" s="158" t="s">
        <v>66</v>
      </c>
      <c r="F11" s="156" t="s">
        <v>1</v>
      </c>
      <c r="G11" s="157"/>
      <c r="H11" s="158" t="s">
        <v>67</v>
      </c>
      <c r="I11" s="156" t="s">
        <v>1</v>
      </c>
      <c r="J11" s="157"/>
      <c r="K11" s="158" t="s">
        <v>67</v>
      </c>
      <c r="L11" s="156" t="s">
        <v>1</v>
      </c>
      <c r="M11" s="157"/>
      <c r="N11" s="158" t="s">
        <v>67</v>
      </c>
      <c r="O11" s="189" t="s">
        <v>1</v>
      </c>
      <c r="P11" s="190"/>
      <c r="Q11" s="191" t="s">
        <v>13</v>
      </c>
    </row>
    <row r="12" spans="1:18" s="51" customFormat="1" ht="24.75" customHeight="1" x14ac:dyDescent="0.25">
      <c r="A12" s="185"/>
      <c r="B12" s="182"/>
      <c r="C12" s="159" t="s">
        <v>8</v>
      </c>
      <c r="D12" s="154" t="s">
        <v>9</v>
      </c>
      <c r="E12" s="160"/>
      <c r="F12" s="159" t="s">
        <v>8</v>
      </c>
      <c r="G12" s="154" t="s">
        <v>9</v>
      </c>
      <c r="H12" s="160"/>
      <c r="I12" s="159" t="s">
        <v>8</v>
      </c>
      <c r="J12" s="154" t="s">
        <v>9</v>
      </c>
      <c r="K12" s="160"/>
      <c r="L12" s="159" t="s">
        <v>8</v>
      </c>
      <c r="M12" s="154" t="s">
        <v>9</v>
      </c>
      <c r="N12" s="160"/>
      <c r="O12" s="194" t="s">
        <v>8</v>
      </c>
      <c r="P12" s="196" t="s">
        <v>9</v>
      </c>
      <c r="Q12" s="192"/>
    </row>
    <row r="13" spans="1:18" s="51" customFormat="1" ht="9" customHeight="1" thickBot="1" x14ac:dyDescent="0.3">
      <c r="A13" s="186"/>
      <c r="B13" s="183"/>
      <c r="C13" s="161"/>
      <c r="D13" s="155"/>
      <c r="E13" s="162"/>
      <c r="F13" s="161"/>
      <c r="G13" s="155"/>
      <c r="H13" s="162"/>
      <c r="I13" s="161"/>
      <c r="J13" s="155"/>
      <c r="K13" s="162"/>
      <c r="L13" s="161"/>
      <c r="M13" s="155"/>
      <c r="N13" s="162"/>
      <c r="O13" s="195"/>
      <c r="P13" s="197"/>
      <c r="Q13" s="193"/>
    </row>
    <row r="14" spans="1:18" s="59" customFormat="1" ht="14.45" hidden="1" customHeight="1" outlineLevel="1" x14ac:dyDescent="0.25">
      <c r="A14" s="52"/>
      <c r="B14" s="52"/>
      <c r="C14" s="57">
        <v>1.5</v>
      </c>
      <c r="D14" s="44">
        <v>500</v>
      </c>
      <c r="E14" s="70">
        <v>0.3</v>
      </c>
      <c r="F14" s="57">
        <v>1.5</v>
      </c>
      <c r="G14" s="44">
        <v>600</v>
      </c>
      <c r="H14" s="55">
        <v>0.3</v>
      </c>
      <c r="I14" s="53">
        <v>1.5</v>
      </c>
      <c r="J14" s="54">
        <v>200</v>
      </c>
      <c r="K14" s="56">
        <v>0.3</v>
      </c>
      <c r="L14" s="100">
        <v>1.5</v>
      </c>
      <c r="M14" s="101">
        <v>1.5</v>
      </c>
      <c r="N14" s="102">
        <v>0.3</v>
      </c>
      <c r="O14" s="100">
        <v>1.5</v>
      </c>
      <c r="P14" s="101">
        <v>1.5</v>
      </c>
      <c r="Q14" s="102">
        <v>0.3</v>
      </c>
    </row>
    <row r="15" spans="1:18" s="59" customFormat="1" ht="13.9" hidden="1" customHeight="1" outlineLevel="1" thickBot="1" x14ac:dyDescent="0.3">
      <c r="A15" s="60"/>
      <c r="B15" s="60"/>
      <c r="C15" s="61"/>
      <c r="D15" s="153"/>
      <c r="E15" s="44"/>
      <c r="F15" s="61"/>
      <c r="G15" s="153"/>
      <c r="H15" s="45"/>
      <c r="I15" s="62"/>
      <c r="J15" s="63">
        <v>200</v>
      </c>
      <c r="K15" s="46"/>
      <c r="L15" s="64"/>
      <c r="M15" s="64"/>
      <c r="N15" s="45"/>
      <c r="O15" s="64"/>
      <c r="P15" s="63"/>
      <c r="Q15" s="45"/>
    </row>
    <row r="16" spans="1:18" ht="27.75" customHeight="1" collapsed="1" x14ac:dyDescent="0.3">
      <c r="A16" s="28">
        <v>1</v>
      </c>
      <c r="B16" s="33" t="s">
        <v>31</v>
      </c>
      <c r="C16" s="133">
        <f>D16*$C$14</f>
        <v>9900</v>
      </c>
      <c r="D16" s="138">
        <f t="shared" ref="D16:D32" si="0">M16+$D$14</f>
        <v>6600</v>
      </c>
      <c r="E16" s="135"/>
      <c r="F16" s="133">
        <f>G16*$F$14</f>
        <v>8250</v>
      </c>
      <c r="G16" s="138">
        <f t="shared" ref="G16:G32" si="1">M16-$G$14</f>
        <v>5500</v>
      </c>
      <c r="H16" s="135"/>
      <c r="I16" s="133">
        <f>J16*$I$14</f>
        <v>8850</v>
      </c>
      <c r="J16" s="134">
        <f>M16-$J$14</f>
        <v>5900</v>
      </c>
      <c r="K16" s="135"/>
      <c r="L16" s="136">
        <f>M16*L14</f>
        <v>9150</v>
      </c>
      <c r="M16" s="136">
        <f>[1]Лист1!E3</f>
        <v>6100</v>
      </c>
      <c r="N16" s="135"/>
      <c r="O16" s="24">
        <f>[2]СКП!$O15</f>
        <v>10593.220338983052</v>
      </c>
      <c r="P16" s="24">
        <f>IF((O16/2)&lt;M16,M16,(O16/2))</f>
        <v>6100</v>
      </c>
      <c r="Q16" s="23" t="s">
        <v>2</v>
      </c>
      <c r="R16" s="67"/>
    </row>
    <row r="17" spans="1:18" ht="27.75" customHeight="1" thickBot="1" x14ac:dyDescent="0.35">
      <c r="A17" s="27">
        <v>2</v>
      </c>
      <c r="B17" s="34" t="s">
        <v>32</v>
      </c>
      <c r="C17" s="137">
        <f>D17*$C$14</f>
        <v>9150</v>
      </c>
      <c r="D17" s="138">
        <f t="shared" si="0"/>
        <v>6100</v>
      </c>
      <c r="E17" s="139"/>
      <c r="F17" s="137">
        <f>G17*$F$14</f>
        <v>7500</v>
      </c>
      <c r="G17" s="138">
        <f t="shared" si="1"/>
        <v>5000</v>
      </c>
      <c r="H17" s="139"/>
      <c r="I17" s="137">
        <f>J17*$I$14</f>
        <v>8100</v>
      </c>
      <c r="J17" s="138">
        <f t="shared" ref="J17:J32" si="2">M17-$J$14</f>
        <v>5400</v>
      </c>
      <c r="K17" s="139"/>
      <c r="L17" s="140">
        <f>M17*L14</f>
        <v>8400</v>
      </c>
      <c r="M17" s="140">
        <f>[1]Лист1!E4</f>
        <v>5600</v>
      </c>
      <c r="N17" s="139"/>
      <c r="O17" s="14">
        <f>[2]СКП!$O16</f>
        <v>10593.220338983052</v>
      </c>
      <c r="P17" s="14">
        <f t="shared" ref="P17:P32" si="3">IF((O17/2)&lt;M17,M17,(O17/2))</f>
        <v>5600</v>
      </c>
      <c r="Q17" s="17" t="s">
        <v>2</v>
      </c>
      <c r="R17" s="67"/>
    </row>
    <row r="18" spans="1:18" ht="30" customHeight="1" x14ac:dyDescent="0.3">
      <c r="A18" s="28">
        <v>3</v>
      </c>
      <c r="B18" s="33" t="s">
        <v>26</v>
      </c>
      <c r="C18" s="133">
        <f>D18*$C$14</f>
        <v>11250</v>
      </c>
      <c r="D18" s="134">
        <f t="shared" si="0"/>
        <v>7500</v>
      </c>
      <c r="E18" s="135"/>
      <c r="F18" s="133">
        <f>G18*$F$14</f>
        <v>9600</v>
      </c>
      <c r="G18" s="134">
        <f t="shared" si="1"/>
        <v>6400</v>
      </c>
      <c r="H18" s="135"/>
      <c r="I18" s="133">
        <f>J18*$I$14</f>
        <v>10200</v>
      </c>
      <c r="J18" s="134">
        <f t="shared" si="2"/>
        <v>6800</v>
      </c>
      <c r="K18" s="135"/>
      <c r="L18" s="136">
        <f>M18*L14</f>
        <v>10500</v>
      </c>
      <c r="M18" s="136">
        <f>[1]Лист1!E5</f>
        <v>7000</v>
      </c>
      <c r="N18" s="135"/>
      <c r="O18" s="24">
        <f>[2]СКП!$O17</f>
        <v>12044.06779661017</v>
      </c>
      <c r="P18" s="24">
        <f t="shared" si="3"/>
        <v>7000</v>
      </c>
      <c r="Q18" s="23" t="s">
        <v>2</v>
      </c>
      <c r="R18" s="67"/>
    </row>
    <row r="19" spans="1:18" ht="24.75" customHeight="1" thickBot="1" x14ac:dyDescent="0.35">
      <c r="A19" s="27">
        <v>4</v>
      </c>
      <c r="B19" s="34" t="s">
        <v>30</v>
      </c>
      <c r="C19" s="137">
        <f>D19*$C$14</f>
        <v>10350</v>
      </c>
      <c r="D19" s="141">
        <f t="shared" si="0"/>
        <v>6900</v>
      </c>
      <c r="E19" s="139"/>
      <c r="F19" s="137">
        <f>G19*$F$14</f>
        <v>8700</v>
      </c>
      <c r="G19" s="141">
        <f t="shared" si="1"/>
        <v>5800</v>
      </c>
      <c r="H19" s="139"/>
      <c r="I19" s="137">
        <f>J19*$I$14</f>
        <v>9300</v>
      </c>
      <c r="J19" s="141">
        <f t="shared" si="2"/>
        <v>6200</v>
      </c>
      <c r="K19" s="139"/>
      <c r="L19" s="140">
        <f>M19*L14</f>
        <v>9600</v>
      </c>
      <c r="M19" s="140">
        <f>[1]Лист1!E6</f>
        <v>6400</v>
      </c>
      <c r="N19" s="139"/>
      <c r="O19" s="14">
        <f>[2]СКП!$O18</f>
        <v>12044.06779661017</v>
      </c>
      <c r="P19" s="14">
        <f t="shared" si="3"/>
        <v>6400</v>
      </c>
      <c r="Q19" s="17" t="s">
        <v>2</v>
      </c>
      <c r="R19" s="67"/>
    </row>
    <row r="20" spans="1:18" ht="37.5" customHeight="1" x14ac:dyDescent="0.3">
      <c r="A20" s="28">
        <v>5</v>
      </c>
      <c r="B20" s="34" t="s">
        <v>27</v>
      </c>
      <c r="C20" s="137">
        <f t="shared" ref="C20:C32" si="4">D20*$C$14</f>
        <v>15750</v>
      </c>
      <c r="D20" s="142">
        <f t="shared" si="0"/>
        <v>10500</v>
      </c>
      <c r="E20" s="139">
        <f>D20-(D20*$E$14)</f>
        <v>7350</v>
      </c>
      <c r="F20" s="137">
        <f t="shared" ref="F20:F31" si="5">G20*$F$14</f>
        <v>14100</v>
      </c>
      <c r="G20" s="142">
        <f t="shared" si="1"/>
        <v>9400</v>
      </c>
      <c r="H20" s="139">
        <f>G20-(G20*$H$14)</f>
        <v>6580</v>
      </c>
      <c r="I20" s="137">
        <f t="shared" ref="I20:I32" si="6">J20*$I$14</f>
        <v>14700</v>
      </c>
      <c r="J20" s="142">
        <f t="shared" si="2"/>
        <v>9800</v>
      </c>
      <c r="K20" s="139">
        <f>J20-(J20*$K$14)</f>
        <v>6860</v>
      </c>
      <c r="L20" s="140">
        <f>M20*$L$14</f>
        <v>15000</v>
      </c>
      <c r="M20" s="140">
        <f>[1]Лист1!E7</f>
        <v>10000</v>
      </c>
      <c r="N20" s="139">
        <f>M20-(M20*$N$14)</f>
        <v>7000</v>
      </c>
      <c r="O20" s="14">
        <f>[2]СКП!$O19</f>
        <v>16977.966101694918</v>
      </c>
      <c r="P20" s="14">
        <f t="shared" si="3"/>
        <v>10000</v>
      </c>
      <c r="Q20" s="17">
        <v>7616</v>
      </c>
      <c r="R20" s="67"/>
    </row>
    <row r="21" spans="1:18" ht="27.75" customHeight="1" thickBot="1" x14ac:dyDescent="0.35">
      <c r="A21" s="27">
        <v>6</v>
      </c>
      <c r="B21" s="34" t="s">
        <v>15</v>
      </c>
      <c r="C21" s="137">
        <f>D21*$C$14</f>
        <v>14700</v>
      </c>
      <c r="D21" s="141">
        <f t="shared" si="0"/>
        <v>9800</v>
      </c>
      <c r="E21" s="139">
        <f>D21-(D21*$E$14)</f>
        <v>6860</v>
      </c>
      <c r="F21" s="137">
        <f>G21*$F$14</f>
        <v>13050</v>
      </c>
      <c r="G21" s="141">
        <f t="shared" si="1"/>
        <v>8700</v>
      </c>
      <c r="H21" s="139">
        <f>G21-(G21*$H$14)</f>
        <v>6090</v>
      </c>
      <c r="I21" s="137">
        <f>J21*$I$14</f>
        <v>13650</v>
      </c>
      <c r="J21" s="141">
        <f t="shared" si="2"/>
        <v>9100</v>
      </c>
      <c r="K21" s="139">
        <f>J21-(J21*$K$14)</f>
        <v>6370</v>
      </c>
      <c r="L21" s="140">
        <f>M21*$L$14</f>
        <v>13950</v>
      </c>
      <c r="M21" s="140">
        <f>[1]Лист1!E8</f>
        <v>9300</v>
      </c>
      <c r="N21" s="139">
        <f>M21-(M21*$N$14)</f>
        <v>6510</v>
      </c>
      <c r="O21" s="14">
        <f>[2]СКП!$O20</f>
        <v>16977.966101694918</v>
      </c>
      <c r="P21" s="14">
        <f t="shared" si="3"/>
        <v>9300</v>
      </c>
      <c r="Q21" s="17">
        <v>7280</v>
      </c>
      <c r="R21" s="67"/>
    </row>
    <row r="22" spans="1:18" ht="27.75" customHeight="1" x14ac:dyDescent="0.3">
      <c r="A22" s="28">
        <v>7</v>
      </c>
      <c r="B22" s="34" t="s">
        <v>34</v>
      </c>
      <c r="C22" s="137">
        <f>D22*$C$14</f>
        <v>16050</v>
      </c>
      <c r="D22" s="141">
        <f t="shared" si="0"/>
        <v>10700</v>
      </c>
      <c r="E22" s="139">
        <f>D22-(D22*$E$14)</f>
        <v>7490</v>
      </c>
      <c r="F22" s="137">
        <f>G22*$F$14</f>
        <v>14400</v>
      </c>
      <c r="G22" s="141">
        <f t="shared" si="1"/>
        <v>9600</v>
      </c>
      <c r="H22" s="139">
        <f>G22-(G22*$H$14)</f>
        <v>6720</v>
      </c>
      <c r="I22" s="137">
        <f>J22*$I$14</f>
        <v>15000</v>
      </c>
      <c r="J22" s="141">
        <f t="shared" si="2"/>
        <v>10000</v>
      </c>
      <c r="K22" s="139">
        <f>J22-(J22*$K$14)</f>
        <v>7000</v>
      </c>
      <c r="L22" s="140">
        <f>M22*$L$14</f>
        <v>15300</v>
      </c>
      <c r="M22" s="140">
        <f>[1]Лист1!E9</f>
        <v>10200</v>
      </c>
      <c r="N22" s="139">
        <f>M22-(M22*$N$14)</f>
        <v>7140</v>
      </c>
      <c r="O22" s="14">
        <f>[2]СКП!$O21</f>
        <v>16977.966101694918</v>
      </c>
      <c r="P22" s="14">
        <f t="shared" si="3"/>
        <v>10200</v>
      </c>
      <c r="Q22" s="17">
        <v>7840</v>
      </c>
      <c r="R22" s="67"/>
    </row>
    <row r="23" spans="1:18" ht="27" customHeight="1" thickBot="1" x14ac:dyDescent="0.35">
      <c r="A23" s="27">
        <v>8</v>
      </c>
      <c r="B23" s="34" t="s">
        <v>16</v>
      </c>
      <c r="C23" s="137">
        <f t="shared" si="4"/>
        <v>13500</v>
      </c>
      <c r="D23" s="141">
        <f t="shared" si="0"/>
        <v>9000</v>
      </c>
      <c r="E23" s="139">
        <f t="shared" ref="E23:E32" si="7">D23-(D23*$E$14)</f>
        <v>6300</v>
      </c>
      <c r="F23" s="137">
        <f t="shared" si="5"/>
        <v>11850</v>
      </c>
      <c r="G23" s="141">
        <f t="shared" si="1"/>
        <v>7900</v>
      </c>
      <c r="H23" s="139">
        <f t="shared" ref="H23:H31" si="8">G23-(G23*$H$14)</f>
        <v>5530</v>
      </c>
      <c r="I23" s="137">
        <f>J23*$I$14</f>
        <v>12450</v>
      </c>
      <c r="J23" s="141">
        <f t="shared" si="2"/>
        <v>8300</v>
      </c>
      <c r="K23" s="139">
        <f t="shared" ref="K23:K32" si="9">J23-(J23*$K$14)</f>
        <v>5810</v>
      </c>
      <c r="L23" s="140">
        <f t="shared" ref="L23:L32" si="10">M23*$L$14</f>
        <v>12750</v>
      </c>
      <c r="M23" s="140">
        <f>[1]Лист1!E10</f>
        <v>8500</v>
      </c>
      <c r="N23" s="139">
        <f>M23-(M23*$N$14)</f>
        <v>5950</v>
      </c>
      <c r="O23" s="14">
        <f>[2]СКП!$O22</f>
        <v>16977.966101694918</v>
      </c>
      <c r="P23" s="14">
        <f t="shared" si="3"/>
        <v>8500</v>
      </c>
      <c r="Q23" s="17">
        <v>7392</v>
      </c>
      <c r="R23" s="67"/>
    </row>
    <row r="24" spans="1:18" ht="26.25" customHeight="1" x14ac:dyDescent="0.3">
      <c r="A24" s="28">
        <v>9</v>
      </c>
      <c r="B24" s="34" t="s">
        <v>17</v>
      </c>
      <c r="C24" s="137">
        <f t="shared" si="4"/>
        <v>12450</v>
      </c>
      <c r="D24" s="141">
        <f t="shared" si="0"/>
        <v>8300</v>
      </c>
      <c r="E24" s="139">
        <f t="shared" si="7"/>
        <v>5810</v>
      </c>
      <c r="F24" s="137">
        <f t="shared" si="5"/>
        <v>10800</v>
      </c>
      <c r="G24" s="141">
        <f t="shared" si="1"/>
        <v>7200</v>
      </c>
      <c r="H24" s="139">
        <f t="shared" si="8"/>
        <v>5040</v>
      </c>
      <c r="I24" s="137">
        <f t="shared" si="6"/>
        <v>11400</v>
      </c>
      <c r="J24" s="141">
        <f t="shared" si="2"/>
        <v>7600</v>
      </c>
      <c r="K24" s="139">
        <f t="shared" si="9"/>
        <v>5320</v>
      </c>
      <c r="L24" s="140">
        <f t="shared" si="10"/>
        <v>11700</v>
      </c>
      <c r="M24" s="140">
        <f>[1]Лист1!E11</f>
        <v>7800</v>
      </c>
      <c r="N24" s="139">
        <f t="shared" ref="N24:N32" si="11">M24-(M24*$N$14)</f>
        <v>5460</v>
      </c>
      <c r="O24" s="14">
        <f>[2]СКП!$O23</f>
        <v>16977.966101694918</v>
      </c>
      <c r="P24" s="14">
        <f t="shared" si="3"/>
        <v>8488.9830508474588</v>
      </c>
      <c r="Q24" s="17">
        <v>6832</v>
      </c>
      <c r="R24" s="67"/>
    </row>
    <row r="25" spans="1:18" ht="26.25" customHeight="1" thickBot="1" x14ac:dyDescent="0.35">
      <c r="A25" s="27">
        <v>10</v>
      </c>
      <c r="B25" s="34" t="s">
        <v>18</v>
      </c>
      <c r="C25" s="137">
        <f t="shared" si="4"/>
        <v>18900</v>
      </c>
      <c r="D25" s="138">
        <f t="shared" si="0"/>
        <v>12600</v>
      </c>
      <c r="E25" s="139">
        <f t="shared" si="7"/>
        <v>8820</v>
      </c>
      <c r="F25" s="137">
        <f t="shared" si="5"/>
        <v>17250</v>
      </c>
      <c r="G25" s="138">
        <f t="shared" si="1"/>
        <v>11500</v>
      </c>
      <c r="H25" s="139">
        <f t="shared" si="8"/>
        <v>8050</v>
      </c>
      <c r="I25" s="137">
        <f>J25*$I$14</f>
        <v>17850</v>
      </c>
      <c r="J25" s="138">
        <f t="shared" si="2"/>
        <v>11900</v>
      </c>
      <c r="K25" s="139">
        <f t="shared" si="9"/>
        <v>8330</v>
      </c>
      <c r="L25" s="140">
        <f t="shared" si="10"/>
        <v>18150</v>
      </c>
      <c r="M25" s="140">
        <f>[1]Лист1!E12</f>
        <v>12100</v>
      </c>
      <c r="N25" s="139">
        <f t="shared" si="11"/>
        <v>8470</v>
      </c>
      <c r="O25" s="14">
        <f>[2]СКП!$O24</f>
        <v>19483.050847457627</v>
      </c>
      <c r="P25" s="14">
        <f t="shared" si="3"/>
        <v>12100</v>
      </c>
      <c r="Q25" s="17">
        <v>7857</v>
      </c>
      <c r="R25" s="67"/>
    </row>
    <row r="26" spans="1:18" ht="26.25" customHeight="1" x14ac:dyDescent="0.3">
      <c r="A26" s="28">
        <v>11</v>
      </c>
      <c r="B26" s="34" t="s">
        <v>19</v>
      </c>
      <c r="C26" s="137">
        <f>D26*$C$14</f>
        <v>17700</v>
      </c>
      <c r="D26" s="138">
        <f t="shared" si="0"/>
        <v>11800</v>
      </c>
      <c r="E26" s="139">
        <f>D26-(D26*$E$14)</f>
        <v>8260</v>
      </c>
      <c r="F26" s="137">
        <f>G26*$F$14</f>
        <v>16050</v>
      </c>
      <c r="G26" s="138">
        <f t="shared" si="1"/>
        <v>10700</v>
      </c>
      <c r="H26" s="139">
        <f>G26-(G26*$H$14)</f>
        <v>7490</v>
      </c>
      <c r="I26" s="137">
        <f>J26*$I$14</f>
        <v>16650</v>
      </c>
      <c r="J26" s="138">
        <f t="shared" si="2"/>
        <v>11100</v>
      </c>
      <c r="K26" s="139">
        <f>J26-(J26*$K$14)</f>
        <v>7770</v>
      </c>
      <c r="L26" s="140">
        <f>M26*$L$14</f>
        <v>16950</v>
      </c>
      <c r="M26" s="140">
        <f>[1]Лист1!E13</f>
        <v>11300</v>
      </c>
      <c r="N26" s="139">
        <f>M26-(M26*$N$14)</f>
        <v>7910</v>
      </c>
      <c r="O26" s="14">
        <f>[2]СКП!$O25</f>
        <v>19483.050847457627</v>
      </c>
      <c r="P26" s="14">
        <f t="shared" si="3"/>
        <v>11300</v>
      </c>
      <c r="Q26" s="17">
        <v>7857</v>
      </c>
      <c r="R26" s="67"/>
    </row>
    <row r="27" spans="1:18" ht="30" customHeight="1" thickBot="1" x14ac:dyDescent="0.35">
      <c r="A27" s="27">
        <v>12</v>
      </c>
      <c r="B27" s="35" t="s">
        <v>28</v>
      </c>
      <c r="C27" s="143">
        <f>D27*$C$14</f>
        <v>12450</v>
      </c>
      <c r="D27" s="138">
        <f t="shared" si="0"/>
        <v>8300</v>
      </c>
      <c r="E27" s="144">
        <f>D27-(D27*$E$14)</f>
        <v>5810</v>
      </c>
      <c r="F27" s="143">
        <f>G27*$F$14</f>
        <v>10800</v>
      </c>
      <c r="G27" s="138">
        <f t="shared" si="1"/>
        <v>7200</v>
      </c>
      <c r="H27" s="144">
        <f>G27-(G27*$H$14)</f>
        <v>5040</v>
      </c>
      <c r="I27" s="143">
        <f>J27*$I$14</f>
        <v>11400</v>
      </c>
      <c r="J27" s="138">
        <f t="shared" si="2"/>
        <v>7600</v>
      </c>
      <c r="K27" s="144">
        <f>J27-(J27*$K$14)</f>
        <v>5320</v>
      </c>
      <c r="L27" s="145">
        <f>M27*$L$14</f>
        <v>11700</v>
      </c>
      <c r="M27" s="145">
        <f>[1]Лист1!E14</f>
        <v>7800</v>
      </c>
      <c r="N27" s="144">
        <f>M27-(M27*$N$14)</f>
        <v>5460</v>
      </c>
      <c r="O27" s="96">
        <f>[2]СКП!$O26</f>
        <v>17288.135593220341</v>
      </c>
      <c r="P27" s="2">
        <f t="shared" si="3"/>
        <v>8644.0677966101703</v>
      </c>
      <c r="Q27" s="3">
        <v>7857</v>
      </c>
      <c r="R27" s="67"/>
    </row>
    <row r="28" spans="1:18" ht="30" customHeight="1" x14ac:dyDescent="0.3">
      <c r="A28" s="28">
        <v>13</v>
      </c>
      <c r="B28" s="36" t="s">
        <v>20</v>
      </c>
      <c r="C28" s="146">
        <f t="shared" si="4"/>
        <v>11100</v>
      </c>
      <c r="D28" s="134">
        <f t="shared" si="0"/>
        <v>7400</v>
      </c>
      <c r="E28" s="147"/>
      <c r="F28" s="146">
        <f t="shared" si="5"/>
        <v>9450</v>
      </c>
      <c r="G28" s="134">
        <f t="shared" si="1"/>
        <v>6300</v>
      </c>
      <c r="H28" s="147"/>
      <c r="I28" s="146">
        <f t="shared" si="6"/>
        <v>10050</v>
      </c>
      <c r="J28" s="134">
        <f t="shared" si="2"/>
        <v>6700</v>
      </c>
      <c r="K28" s="147"/>
      <c r="L28" s="148">
        <f t="shared" si="10"/>
        <v>10350</v>
      </c>
      <c r="M28" s="148">
        <f>[1]Лист1!E15</f>
        <v>6900</v>
      </c>
      <c r="N28" s="147"/>
      <c r="O28" s="9">
        <f>[2]СКП!$O27</f>
        <v>14788.135593220341</v>
      </c>
      <c r="P28" s="9">
        <f t="shared" si="3"/>
        <v>7394.0677966101703</v>
      </c>
      <c r="Q28" s="13" t="s">
        <v>2</v>
      </c>
      <c r="R28" s="67"/>
    </row>
    <row r="29" spans="1:18" ht="26.25" customHeight="1" thickBot="1" x14ac:dyDescent="0.35">
      <c r="A29" s="27">
        <v>14</v>
      </c>
      <c r="B29" s="34" t="s">
        <v>33</v>
      </c>
      <c r="C29" s="137">
        <f t="shared" si="4"/>
        <v>12600</v>
      </c>
      <c r="D29" s="142">
        <f t="shared" si="0"/>
        <v>8400</v>
      </c>
      <c r="E29" s="139">
        <f t="shared" si="7"/>
        <v>5880</v>
      </c>
      <c r="F29" s="137">
        <f t="shared" si="5"/>
        <v>10950</v>
      </c>
      <c r="G29" s="142">
        <f t="shared" si="1"/>
        <v>7300</v>
      </c>
      <c r="H29" s="139">
        <f t="shared" si="8"/>
        <v>5110</v>
      </c>
      <c r="I29" s="137">
        <f t="shared" si="6"/>
        <v>11550</v>
      </c>
      <c r="J29" s="142">
        <f t="shared" si="2"/>
        <v>7700</v>
      </c>
      <c r="K29" s="139">
        <f t="shared" si="9"/>
        <v>5390</v>
      </c>
      <c r="L29" s="140">
        <f t="shared" si="10"/>
        <v>11850</v>
      </c>
      <c r="M29" s="140">
        <f>[1]Лист1!E16</f>
        <v>7900</v>
      </c>
      <c r="N29" s="139">
        <f t="shared" si="11"/>
        <v>5530</v>
      </c>
      <c r="O29" s="14">
        <f>[2]СКП!$O28</f>
        <v>15726.271186440679</v>
      </c>
      <c r="P29" s="14">
        <f t="shared" si="3"/>
        <v>7900</v>
      </c>
      <c r="Q29" s="17">
        <v>6071</v>
      </c>
      <c r="R29" s="67"/>
    </row>
    <row r="30" spans="1:18" ht="30" customHeight="1" thickBot="1" x14ac:dyDescent="0.35">
      <c r="A30" s="28">
        <v>15</v>
      </c>
      <c r="B30" s="34" t="s">
        <v>22</v>
      </c>
      <c r="C30" s="137">
        <f t="shared" si="4"/>
        <v>16800</v>
      </c>
      <c r="D30" s="141">
        <f t="shared" si="0"/>
        <v>11200</v>
      </c>
      <c r="E30" s="139">
        <f t="shared" si="7"/>
        <v>7840</v>
      </c>
      <c r="F30" s="137">
        <f t="shared" si="5"/>
        <v>15150</v>
      </c>
      <c r="G30" s="141">
        <f t="shared" si="1"/>
        <v>10100</v>
      </c>
      <c r="H30" s="139">
        <f t="shared" si="8"/>
        <v>7070</v>
      </c>
      <c r="I30" s="137">
        <f t="shared" si="6"/>
        <v>15750</v>
      </c>
      <c r="J30" s="141">
        <f t="shared" si="2"/>
        <v>10500</v>
      </c>
      <c r="K30" s="139">
        <f t="shared" si="9"/>
        <v>7350</v>
      </c>
      <c r="L30" s="140">
        <f t="shared" si="10"/>
        <v>16050</v>
      </c>
      <c r="M30" s="140">
        <f>[1]Лист1!E17</f>
        <v>10700</v>
      </c>
      <c r="N30" s="139">
        <f t="shared" si="11"/>
        <v>7490</v>
      </c>
      <c r="O30" s="14">
        <f>[2]СКП!$O29</f>
        <v>24492.372881355932</v>
      </c>
      <c r="P30" s="14">
        <f t="shared" si="3"/>
        <v>12246.186440677966</v>
      </c>
      <c r="Q30" s="17">
        <v>10893</v>
      </c>
      <c r="R30" s="67"/>
    </row>
    <row r="31" spans="1:18" ht="30" customHeight="1" thickBot="1" x14ac:dyDescent="0.35">
      <c r="A31" s="28">
        <v>16</v>
      </c>
      <c r="B31" s="35" t="s">
        <v>24</v>
      </c>
      <c r="C31" s="143">
        <f t="shared" si="4"/>
        <v>23700</v>
      </c>
      <c r="D31" s="149">
        <f t="shared" si="0"/>
        <v>15800</v>
      </c>
      <c r="E31" s="144">
        <f t="shared" si="7"/>
        <v>11060</v>
      </c>
      <c r="F31" s="143">
        <f t="shared" si="5"/>
        <v>22050</v>
      </c>
      <c r="G31" s="149">
        <f t="shared" si="1"/>
        <v>14700</v>
      </c>
      <c r="H31" s="144">
        <f t="shared" si="8"/>
        <v>10290</v>
      </c>
      <c r="I31" s="143">
        <f t="shared" si="6"/>
        <v>22650</v>
      </c>
      <c r="J31" s="149">
        <f t="shared" si="2"/>
        <v>15100</v>
      </c>
      <c r="K31" s="144">
        <f t="shared" si="9"/>
        <v>10570</v>
      </c>
      <c r="L31" s="145">
        <f t="shared" si="10"/>
        <v>22950</v>
      </c>
      <c r="M31" s="145">
        <f>[1]Лист1!E18</f>
        <v>15300</v>
      </c>
      <c r="N31" s="144">
        <f t="shared" si="11"/>
        <v>10710</v>
      </c>
      <c r="O31" s="8">
        <f>[2]СКП!$O31</f>
        <v>30755.084745762713</v>
      </c>
      <c r="P31" s="8">
        <f t="shared" si="3"/>
        <v>15377.542372881357</v>
      </c>
      <c r="Q31" s="3">
        <v>12857</v>
      </c>
      <c r="R31" s="67"/>
    </row>
    <row r="32" spans="1:18" ht="21.75" customHeight="1" thickBot="1" x14ac:dyDescent="0.35">
      <c r="A32" s="4">
        <v>17</v>
      </c>
      <c r="B32" s="107" t="s">
        <v>25</v>
      </c>
      <c r="C32" s="150">
        <f t="shared" si="4"/>
        <v>14700</v>
      </c>
      <c r="D32" s="134">
        <f t="shared" si="0"/>
        <v>9800</v>
      </c>
      <c r="E32" s="151">
        <f t="shared" si="7"/>
        <v>6860</v>
      </c>
      <c r="F32" s="150">
        <f>G32*$F$14</f>
        <v>13050</v>
      </c>
      <c r="G32" s="134">
        <f t="shared" si="1"/>
        <v>8700</v>
      </c>
      <c r="H32" s="151">
        <f>G32-(G32*$H$14)</f>
        <v>6090</v>
      </c>
      <c r="I32" s="150">
        <f t="shared" si="6"/>
        <v>13650</v>
      </c>
      <c r="J32" s="134">
        <f t="shared" si="2"/>
        <v>9100</v>
      </c>
      <c r="K32" s="151">
        <f t="shared" si="9"/>
        <v>6370</v>
      </c>
      <c r="L32" s="152">
        <f t="shared" si="10"/>
        <v>13950</v>
      </c>
      <c r="M32" s="152">
        <f>[1]Лист1!E19</f>
        <v>9300</v>
      </c>
      <c r="N32" s="151">
        <f t="shared" si="11"/>
        <v>6510</v>
      </c>
      <c r="O32" s="73">
        <f>[2]СКП!$O32</f>
        <v>18230.508474576272</v>
      </c>
      <c r="P32" s="73">
        <f t="shared" si="3"/>
        <v>9300</v>
      </c>
      <c r="Q32" s="72">
        <v>8393</v>
      </c>
      <c r="R32" s="67"/>
    </row>
    <row r="33" spans="1:17" ht="12.75" customHeight="1" thickBot="1" x14ac:dyDescent="0.3">
      <c r="A33" s="201" t="s">
        <v>14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  <c r="P33" s="49"/>
      <c r="Q33" s="49"/>
    </row>
    <row r="34" spans="1:17" ht="13.5" customHeight="1" x14ac:dyDescent="0.25">
      <c r="B34" s="200" t="s">
        <v>65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49"/>
      <c r="P34" s="49"/>
      <c r="Q34" s="49"/>
    </row>
    <row r="35" spans="1:17" x14ac:dyDescent="0.25"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7" ht="13.5" customHeight="1" x14ac:dyDescent="0.25"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7" x14ac:dyDescent="0.25"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7" ht="13.5" customHeight="1" x14ac:dyDescent="0.25">
      <c r="B38" s="74"/>
      <c r="C38" s="75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42" spans="1:17" ht="15" x14ac:dyDescent="0.25">
      <c r="C42" s="199"/>
      <c r="D42" s="199"/>
    </row>
  </sheetData>
  <mergeCells count="24">
    <mergeCell ref="C3:Q3"/>
    <mergeCell ref="J4:Q4"/>
    <mergeCell ref="C42:D42"/>
    <mergeCell ref="C10:E10"/>
    <mergeCell ref="H34:N34"/>
    <mergeCell ref="F10:H10"/>
    <mergeCell ref="A33:N33"/>
    <mergeCell ref="B34:G34"/>
    <mergeCell ref="C1:Q1"/>
    <mergeCell ref="J2:Q2"/>
    <mergeCell ref="H5:Q5"/>
    <mergeCell ref="A9:Q9"/>
    <mergeCell ref="O10:Q10"/>
    <mergeCell ref="A6:N6"/>
    <mergeCell ref="A7:N7"/>
    <mergeCell ref="B10:B13"/>
    <mergeCell ref="A10:A13"/>
    <mergeCell ref="I10:K10"/>
    <mergeCell ref="L10:N10"/>
    <mergeCell ref="O11:P11"/>
    <mergeCell ref="Q11:Q13"/>
    <mergeCell ref="O12:O13"/>
    <mergeCell ref="P12:P13"/>
    <mergeCell ref="A8:N8"/>
  </mergeCells>
  <pageMargins left="0.7" right="0.7" top="0.75" bottom="0.75" header="0.3" footer="0.3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93" zoomScaleNormal="93" zoomScaleSheetLayoutView="90" workbookViewId="0">
      <selection activeCell="C9" sqref="C9:N9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3" hidden="1" customWidth="1"/>
    <col min="18" max="16384" width="9.140625" style="49"/>
  </cols>
  <sheetData>
    <row r="1" spans="1:18" s="112" customFormat="1" ht="18.75" customHeight="1" x14ac:dyDescent="0.25">
      <c r="C1" s="174" t="s">
        <v>88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63"/>
      <c r="D2" s="163"/>
      <c r="E2" s="163"/>
      <c r="F2" s="163"/>
      <c r="G2" s="163"/>
      <c r="H2" s="163"/>
      <c r="I2" s="163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12" customFormat="1" ht="15.75" customHeight="1" x14ac:dyDescent="0.3">
      <c r="C3" s="163"/>
      <c r="D3" s="163"/>
      <c r="E3" s="163"/>
      <c r="F3" s="163"/>
      <c r="G3" s="163"/>
      <c r="H3" s="175" t="s">
        <v>64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2.25" customHeight="1" x14ac:dyDescent="0.25"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49"/>
      <c r="P4" s="49"/>
      <c r="Q4" s="49"/>
    </row>
    <row r="5" spans="1:18" ht="19.5" customHeight="1" x14ac:dyDescent="0.25">
      <c r="A5" s="205" t="s">
        <v>74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49"/>
      <c r="P5" s="49"/>
      <c r="Q5" s="49"/>
      <c r="R5" s="49">
        <v>1</v>
      </c>
    </row>
    <row r="6" spans="1:18" ht="2.2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6"/>
      <c r="P6" s="106"/>
      <c r="Q6" s="106"/>
    </row>
    <row r="7" spans="1:18" ht="2.2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06"/>
      <c r="P7" s="106"/>
      <c r="Q7" s="106"/>
    </row>
    <row r="8" spans="1:18" ht="17.25" customHeight="1" thickBot="1" x14ac:dyDescent="0.3">
      <c r="A8" s="225" t="s">
        <v>12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94</v>
      </c>
      <c r="D9" s="177"/>
      <c r="E9" s="177"/>
      <c r="F9" s="176" t="s">
        <v>95</v>
      </c>
      <c r="G9" s="177"/>
      <c r="H9" s="178"/>
      <c r="I9" s="187" t="s">
        <v>97</v>
      </c>
      <c r="J9" s="177"/>
      <c r="K9" s="188"/>
      <c r="L9" s="176" t="s">
        <v>96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22.5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11" customFormat="1" ht="0.75" customHeight="1" outlineLevel="1" x14ac:dyDescent="0.25">
      <c r="A13" s="52"/>
      <c r="B13" s="52"/>
      <c r="C13" s="115">
        <v>1.5</v>
      </c>
      <c r="D13" s="54">
        <v>800</v>
      </c>
      <c r="E13" s="70">
        <v>0.3</v>
      </c>
      <c r="F13" s="115">
        <v>1.5</v>
      </c>
      <c r="G13" s="54">
        <v>800</v>
      </c>
      <c r="H13" s="55">
        <v>0.3</v>
      </c>
      <c r="I13" s="113">
        <v>1.5</v>
      </c>
      <c r="J13" s="54">
        <v>800</v>
      </c>
      <c r="K13" s="56">
        <v>0.3</v>
      </c>
      <c r="L13" s="100">
        <v>1.5</v>
      </c>
      <c r="M13" s="101">
        <v>800</v>
      </c>
      <c r="N13" s="102">
        <v>0.3</v>
      </c>
      <c r="O13" s="100">
        <v>1.4</v>
      </c>
      <c r="P13" s="101">
        <v>800</v>
      </c>
      <c r="Q13" s="102">
        <v>0.3</v>
      </c>
    </row>
    <row r="14" spans="1:18" s="111" customFormat="1" ht="8.25" customHeight="1" outlineLevel="1" thickBot="1" x14ac:dyDescent="0.3">
      <c r="A14" s="60"/>
      <c r="B14" s="60"/>
      <c r="C14" s="116"/>
      <c r="D14" s="44"/>
      <c r="E14" s="44"/>
      <c r="F14" s="116"/>
      <c r="G14" s="44"/>
      <c r="H14" s="45"/>
      <c r="I14" s="114"/>
      <c r="J14" s="63"/>
      <c r="K14" s="46"/>
      <c r="L14" s="64"/>
      <c r="M14" s="63"/>
      <c r="N14" s="45"/>
      <c r="O14" s="64"/>
      <c r="P14" s="63"/>
      <c r="Q14" s="45"/>
    </row>
    <row r="15" spans="1:18" s="112" customFormat="1" ht="27.75" customHeight="1" x14ac:dyDescent="0.25">
      <c r="A15" s="28">
        <v>1</v>
      </c>
      <c r="B15" s="33" t="s">
        <v>36</v>
      </c>
      <c r="C15" s="25">
        <f>D15*$C$13</f>
        <v>8700</v>
      </c>
      <c r="D15" s="22">
        <f>СКП!D16-$D$13</f>
        <v>5800</v>
      </c>
      <c r="E15" s="23" t="s">
        <v>2</v>
      </c>
      <c r="F15" s="25">
        <f t="shared" ref="F15:F22" si="0">G15*$F$13</f>
        <v>7050</v>
      </c>
      <c r="G15" s="22">
        <f>СКП!G16-$G$13</f>
        <v>4700</v>
      </c>
      <c r="H15" s="23" t="s">
        <v>2</v>
      </c>
      <c r="I15" s="25">
        <f>J15*$I$13</f>
        <v>7650</v>
      </c>
      <c r="J15" s="22">
        <f>СКП!J16-$J$13</f>
        <v>5100</v>
      </c>
      <c r="K15" s="23" t="s">
        <v>2</v>
      </c>
      <c r="L15" s="24">
        <f>M15*$L$13</f>
        <v>7950</v>
      </c>
      <c r="M15" s="22">
        <f>СКП!M16-$M$13</f>
        <v>5300</v>
      </c>
      <c r="N15" s="23" t="s">
        <v>2</v>
      </c>
      <c r="O15" s="24">
        <f>[2]ОЗП2!$O15</f>
        <v>13710.508474576272</v>
      </c>
      <c r="P15" s="24">
        <f t="shared" ref="P15:P32" si="1">IF((O15/2)&lt;M15,M15,(O15/2))</f>
        <v>6855.2542372881362</v>
      </c>
      <c r="Q15" s="23" t="s">
        <v>2</v>
      </c>
      <c r="R15" s="67"/>
    </row>
    <row r="16" spans="1:18" s="112" customFormat="1" ht="27.75" customHeight="1" thickBot="1" x14ac:dyDescent="0.3">
      <c r="A16" s="27"/>
      <c r="B16" s="34" t="s">
        <v>37</v>
      </c>
      <c r="C16" s="16">
        <f>D16*$C$13</f>
        <v>7950</v>
      </c>
      <c r="D16" s="10">
        <f>СКП!D17-$D$13</f>
        <v>5300</v>
      </c>
      <c r="E16" s="17" t="s">
        <v>2</v>
      </c>
      <c r="F16" s="16">
        <f>G16*$F$13</f>
        <v>6300</v>
      </c>
      <c r="G16" s="10">
        <f>СКП!G17-$G$13</f>
        <v>4200</v>
      </c>
      <c r="H16" s="17" t="s">
        <v>2</v>
      </c>
      <c r="I16" s="16">
        <f>J16*$I$13</f>
        <v>6900</v>
      </c>
      <c r="J16" s="10">
        <f>СКП!J17-$J$13</f>
        <v>4600</v>
      </c>
      <c r="K16" s="17" t="s">
        <v>2</v>
      </c>
      <c r="L16" s="14">
        <f>M16*$L$13</f>
        <v>7200</v>
      </c>
      <c r="M16" s="7">
        <f>СКП!M17-$M$13</f>
        <v>4800</v>
      </c>
      <c r="N16" s="17" t="s">
        <v>2</v>
      </c>
      <c r="O16" s="14">
        <f>[2]ОЗП2!$O16</f>
        <v>13710.508474576272</v>
      </c>
      <c r="P16" s="14">
        <f t="shared" si="1"/>
        <v>6855.2542372881362</v>
      </c>
      <c r="Q16" s="17" t="s">
        <v>2</v>
      </c>
      <c r="R16" s="67"/>
    </row>
    <row r="17" spans="1:18" s="112" customFormat="1" ht="30" customHeight="1" x14ac:dyDescent="0.25">
      <c r="A17" s="28"/>
      <c r="B17" s="33" t="s">
        <v>26</v>
      </c>
      <c r="C17" s="25">
        <f>D17*$C$13</f>
        <v>10050</v>
      </c>
      <c r="D17" s="48">
        <f>СКП!D18-$D$13</f>
        <v>6700</v>
      </c>
      <c r="E17" s="23" t="s">
        <v>2</v>
      </c>
      <c r="F17" s="25">
        <f>G17*$F$13</f>
        <v>8400</v>
      </c>
      <c r="G17" s="22">
        <f>СКП!G18-$G$13</f>
        <v>5600</v>
      </c>
      <c r="H17" s="23" t="s">
        <v>2</v>
      </c>
      <c r="I17" s="25">
        <f>J17*$I$13</f>
        <v>9000</v>
      </c>
      <c r="J17" s="22">
        <f>СКП!J18-$J$13</f>
        <v>6000</v>
      </c>
      <c r="K17" s="23" t="s">
        <v>2</v>
      </c>
      <c r="L17" s="24">
        <f>M17*$L$13</f>
        <v>9300</v>
      </c>
      <c r="M17" s="22">
        <f>СКП!M18-$M$13</f>
        <v>6200</v>
      </c>
      <c r="N17" s="23" t="s">
        <v>2</v>
      </c>
      <c r="O17" s="24">
        <f>[2]ОЗП2!$O17</f>
        <v>15741.694915254237</v>
      </c>
      <c r="P17" s="24">
        <f t="shared" si="1"/>
        <v>7870.8474576271183</v>
      </c>
      <c r="Q17" s="23" t="s">
        <v>2</v>
      </c>
      <c r="R17" s="67"/>
    </row>
    <row r="18" spans="1:18" s="112" customFormat="1" ht="24.75" customHeight="1" thickBot="1" x14ac:dyDescent="0.3">
      <c r="A18" s="27">
        <v>2</v>
      </c>
      <c r="B18" s="34" t="s">
        <v>30</v>
      </c>
      <c r="C18" s="16">
        <f>D18*$C$13</f>
        <v>9150</v>
      </c>
      <c r="D18" s="7">
        <f>СКП!D19-$D$13</f>
        <v>6100</v>
      </c>
      <c r="E18" s="17" t="s">
        <v>2</v>
      </c>
      <c r="F18" s="16">
        <f t="shared" si="0"/>
        <v>7500</v>
      </c>
      <c r="G18" s="118">
        <f>СКП!G19-$G$13</f>
        <v>5000</v>
      </c>
      <c r="H18" s="17" t="s">
        <v>2</v>
      </c>
      <c r="I18" s="16">
        <f>J18*$I$13</f>
        <v>8100</v>
      </c>
      <c r="J18" s="7">
        <f>СКП!J19-$J$13</f>
        <v>5400</v>
      </c>
      <c r="K18" s="17" t="s">
        <v>2</v>
      </c>
      <c r="L18" s="14">
        <f>M18*$L$13</f>
        <v>8400</v>
      </c>
      <c r="M18" s="7">
        <f>СКП!M19-$M$13</f>
        <v>5600</v>
      </c>
      <c r="N18" s="17" t="s">
        <v>2</v>
      </c>
      <c r="O18" s="14">
        <f>[2]ОЗП2!$O18</f>
        <v>15741.694915254237</v>
      </c>
      <c r="P18" s="14">
        <f t="shared" si="1"/>
        <v>7870.8474576271183</v>
      </c>
      <c r="Q18" s="17" t="s">
        <v>2</v>
      </c>
      <c r="R18" s="67"/>
    </row>
    <row r="19" spans="1:18" s="112" customFormat="1" ht="37.5" customHeight="1" x14ac:dyDescent="0.25">
      <c r="A19" s="28">
        <v>3</v>
      </c>
      <c r="B19" s="34" t="s">
        <v>27</v>
      </c>
      <c r="C19" s="16">
        <f t="shared" ref="C19:C32" si="2">D19*$C$13</f>
        <v>14550</v>
      </c>
      <c r="D19" s="118">
        <f>СКП!D20-$D$13</f>
        <v>9700</v>
      </c>
      <c r="E19" s="17">
        <f t="shared" ref="E19:E32" si="3">D19-(D19*$E$13)</f>
        <v>6790</v>
      </c>
      <c r="F19" s="16">
        <f t="shared" si="0"/>
        <v>12900</v>
      </c>
      <c r="G19" s="7">
        <f>СКП!G20-$G$13</f>
        <v>8600</v>
      </c>
      <c r="H19" s="17">
        <f t="shared" ref="H19:H32" si="4">G19-(G19*$H$13)</f>
        <v>6020</v>
      </c>
      <c r="I19" s="16">
        <f t="shared" ref="I19:I32" si="5">J19*$I$13</f>
        <v>13500</v>
      </c>
      <c r="J19" s="118">
        <f>СКП!J20-$J$13</f>
        <v>9000</v>
      </c>
      <c r="K19" s="17">
        <f t="shared" ref="K19:K32" si="6">J19-(J19*$K$13)</f>
        <v>6300</v>
      </c>
      <c r="L19" s="14">
        <f t="shared" ref="L19:L32" si="7">M19*$L$13</f>
        <v>13800</v>
      </c>
      <c r="M19" s="7">
        <f>СКП!M20-$M$13</f>
        <v>9200</v>
      </c>
      <c r="N19" s="17">
        <f t="shared" ref="N19:N31" si="8">M19-(M19*$N$13)</f>
        <v>6440</v>
      </c>
      <c r="O19" s="14">
        <f>[2]ОЗП2!$O19</f>
        <v>22649.152542372882</v>
      </c>
      <c r="P19" s="14">
        <f t="shared" si="1"/>
        <v>11324.576271186441</v>
      </c>
      <c r="Q19" s="17">
        <f t="shared" ref="Q19:Q26" si="9">P19-(P19*$N$13)</f>
        <v>7927.203389830509</v>
      </c>
      <c r="R19" s="67"/>
    </row>
    <row r="20" spans="1:18" s="112" customFormat="1" ht="27.75" customHeight="1" thickBot="1" x14ac:dyDescent="0.3">
      <c r="A20" s="27">
        <v>4</v>
      </c>
      <c r="B20" s="34" t="s">
        <v>15</v>
      </c>
      <c r="C20" s="16">
        <f>D20*$C$13</f>
        <v>13500</v>
      </c>
      <c r="D20" s="7">
        <f>СКП!D21-$D$13</f>
        <v>9000</v>
      </c>
      <c r="E20" s="17">
        <f>D20-(D20*$E$13)</f>
        <v>6300</v>
      </c>
      <c r="F20" s="16">
        <f t="shared" si="0"/>
        <v>11850</v>
      </c>
      <c r="G20" s="118">
        <f>СКП!G21-$G$13</f>
        <v>7900</v>
      </c>
      <c r="H20" s="17">
        <f>G20-(G20*$H$13)</f>
        <v>5530</v>
      </c>
      <c r="I20" s="16">
        <f>J20*$I$13</f>
        <v>12450</v>
      </c>
      <c r="J20" s="7">
        <f>СКП!J21-$J$13</f>
        <v>8300</v>
      </c>
      <c r="K20" s="17">
        <f>J20-(J20*$K$13)</f>
        <v>5810</v>
      </c>
      <c r="L20" s="14">
        <f>M20*$L$13</f>
        <v>12750</v>
      </c>
      <c r="M20" s="7">
        <f>СКП!M21-$M$13</f>
        <v>8500</v>
      </c>
      <c r="N20" s="17">
        <f>M20-(M20*$N$13)</f>
        <v>5950</v>
      </c>
      <c r="O20" s="14">
        <f>[2]ОЗП2!$O20</f>
        <v>22649.152542372882</v>
      </c>
      <c r="P20" s="14">
        <f t="shared" si="1"/>
        <v>11324.576271186441</v>
      </c>
      <c r="Q20" s="17">
        <f t="shared" si="9"/>
        <v>7927.203389830509</v>
      </c>
      <c r="R20" s="67"/>
    </row>
    <row r="21" spans="1:18" s="112" customFormat="1" ht="27.75" customHeight="1" x14ac:dyDescent="0.25">
      <c r="A21" s="28">
        <v>5</v>
      </c>
      <c r="B21" s="34" t="s">
        <v>34</v>
      </c>
      <c r="C21" s="16">
        <f>D21*$C$13</f>
        <v>14850</v>
      </c>
      <c r="D21" s="7">
        <f>СКП!D22-$D$13</f>
        <v>9900</v>
      </c>
      <c r="E21" s="17">
        <f>D21-(D21*$E$13)</f>
        <v>6930</v>
      </c>
      <c r="F21" s="16">
        <f t="shared" si="0"/>
        <v>13200</v>
      </c>
      <c r="G21" s="5">
        <f>СКП!G22-$G$13</f>
        <v>8800</v>
      </c>
      <c r="H21" s="17">
        <f>G21-(G21*$H$13)</f>
        <v>6160</v>
      </c>
      <c r="I21" s="16">
        <f>J21*$I$13</f>
        <v>13800</v>
      </c>
      <c r="J21" s="7">
        <f>СКП!J22-$J$13</f>
        <v>9200</v>
      </c>
      <c r="K21" s="17">
        <f>J21-(J21*$K$13)</f>
        <v>6440</v>
      </c>
      <c r="L21" s="14">
        <f>M21*$L$13</f>
        <v>14100</v>
      </c>
      <c r="M21" s="7">
        <f>СКП!M22-$M$13</f>
        <v>9400</v>
      </c>
      <c r="N21" s="17">
        <f>M21-(M21*$N$13)</f>
        <v>6580</v>
      </c>
      <c r="O21" s="14">
        <f>[2]ОЗП2!$O21</f>
        <v>22649.152542372882</v>
      </c>
      <c r="P21" s="14">
        <f t="shared" si="1"/>
        <v>11324.576271186441</v>
      </c>
      <c r="Q21" s="17">
        <f t="shared" si="9"/>
        <v>7927.203389830509</v>
      </c>
      <c r="R21" s="67"/>
    </row>
    <row r="22" spans="1:18" s="112" customFormat="1" ht="27" customHeight="1" thickBot="1" x14ac:dyDescent="0.3">
      <c r="A22" s="27">
        <v>6</v>
      </c>
      <c r="B22" s="34" t="s">
        <v>16</v>
      </c>
      <c r="C22" s="16">
        <f t="shared" si="2"/>
        <v>12300</v>
      </c>
      <c r="D22" s="118">
        <f>СКП!D23-$D$13</f>
        <v>8200</v>
      </c>
      <c r="E22" s="17">
        <f t="shared" si="3"/>
        <v>5740</v>
      </c>
      <c r="F22" s="16">
        <f t="shared" si="0"/>
        <v>10650</v>
      </c>
      <c r="G22" s="5">
        <f>СКП!G23-$G$13</f>
        <v>7100</v>
      </c>
      <c r="H22" s="17">
        <f t="shared" si="4"/>
        <v>4970</v>
      </c>
      <c r="I22" s="16">
        <f t="shared" si="5"/>
        <v>11250</v>
      </c>
      <c r="J22" s="7">
        <f>СКП!J23-$J$13</f>
        <v>7500</v>
      </c>
      <c r="K22" s="17">
        <f t="shared" si="6"/>
        <v>5250</v>
      </c>
      <c r="L22" s="14">
        <f t="shared" si="7"/>
        <v>11550</v>
      </c>
      <c r="M22" s="7">
        <f>СКП!M23-$M$13</f>
        <v>7700</v>
      </c>
      <c r="N22" s="17">
        <f t="shared" si="8"/>
        <v>5390</v>
      </c>
      <c r="O22" s="14">
        <f>[2]ОЗП2!$O22</f>
        <v>22649.152542372882</v>
      </c>
      <c r="P22" s="14">
        <f t="shared" si="1"/>
        <v>11324.576271186441</v>
      </c>
      <c r="Q22" s="17">
        <f t="shared" si="9"/>
        <v>7927.203389830509</v>
      </c>
      <c r="R22" s="67"/>
    </row>
    <row r="23" spans="1:18" s="112" customFormat="1" ht="26.25" customHeight="1" x14ac:dyDescent="0.25">
      <c r="A23" s="28">
        <v>7</v>
      </c>
      <c r="B23" s="34" t="s">
        <v>17</v>
      </c>
      <c r="C23" s="16">
        <f t="shared" si="2"/>
        <v>11250</v>
      </c>
      <c r="D23" s="7">
        <f>СКП!D24-$D$13</f>
        <v>7500</v>
      </c>
      <c r="E23" s="17">
        <f t="shared" si="3"/>
        <v>5250</v>
      </c>
      <c r="F23" s="16">
        <f t="shared" ref="F23:F32" si="10">G23*$F$13</f>
        <v>9600</v>
      </c>
      <c r="G23" s="5">
        <f>СКП!G24-$G$13</f>
        <v>6400</v>
      </c>
      <c r="H23" s="17">
        <f t="shared" si="4"/>
        <v>4480</v>
      </c>
      <c r="I23" s="16">
        <f t="shared" si="5"/>
        <v>10200</v>
      </c>
      <c r="J23" s="7">
        <f>СКП!J24-$J$13</f>
        <v>6800</v>
      </c>
      <c r="K23" s="17">
        <f t="shared" si="6"/>
        <v>4760</v>
      </c>
      <c r="L23" s="14">
        <f t="shared" si="7"/>
        <v>10500</v>
      </c>
      <c r="M23" s="7">
        <f>СКП!M24-$M$13</f>
        <v>7000</v>
      </c>
      <c r="N23" s="17">
        <f t="shared" si="8"/>
        <v>4900</v>
      </c>
      <c r="O23" s="14">
        <f>[2]ОЗП2!$O23</f>
        <v>22649.152542372882</v>
      </c>
      <c r="P23" s="14">
        <f t="shared" si="1"/>
        <v>11324.576271186441</v>
      </c>
      <c r="Q23" s="17">
        <f t="shared" si="9"/>
        <v>7927.203389830509</v>
      </c>
      <c r="R23" s="67"/>
    </row>
    <row r="24" spans="1:18" s="112" customFormat="1" ht="26.25" customHeight="1" thickBot="1" x14ac:dyDescent="0.3">
      <c r="A24" s="27">
        <v>9</v>
      </c>
      <c r="B24" s="34" t="s">
        <v>18</v>
      </c>
      <c r="C24" s="16">
        <f t="shared" si="2"/>
        <v>17700</v>
      </c>
      <c r="D24" s="118">
        <f>СКП!D25-$D$13</f>
        <v>11800</v>
      </c>
      <c r="E24" s="17">
        <f t="shared" si="3"/>
        <v>8260</v>
      </c>
      <c r="F24" s="16">
        <f t="shared" si="10"/>
        <v>16050</v>
      </c>
      <c r="G24" s="7">
        <f>СКП!G25-$G$13</f>
        <v>10700</v>
      </c>
      <c r="H24" s="17">
        <f t="shared" si="4"/>
        <v>7490</v>
      </c>
      <c r="I24" s="16">
        <f t="shared" si="5"/>
        <v>16650</v>
      </c>
      <c r="J24" s="10">
        <f>СКП!J25-$J$13</f>
        <v>11100</v>
      </c>
      <c r="K24" s="17">
        <f t="shared" si="6"/>
        <v>7770</v>
      </c>
      <c r="L24" s="14">
        <f t="shared" si="7"/>
        <v>16950</v>
      </c>
      <c r="M24" s="7">
        <f>СКП!M25-$M$13</f>
        <v>11300</v>
      </c>
      <c r="N24" s="17">
        <f t="shared" si="8"/>
        <v>7910</v>
      </c>
      <c r="O24" s="14">
        <f>[2]ОЗП2!$O24</f>
        <v>26156.271186440677</v>
      </c>
      <c r="P24" s="14">
        <f t="shared" si="1"/>
        <v>13078.135593220339</v>
      </c>
      <c r="Q24" s="17">
        <f t="shared" si="9"/>
        <v>9154.6949152542365</v>
      </c>
      <c r="R24" s="67"/>
    </row>
    <row r="25" spans="1:18" s="112" customFormat="1" ht="26.25" customHeight="1" x14ac:dyDescent="0.25">
      <c r="A25" s="28">
        <v>10</v>
      </c>
      <c r="B25" s="34" t="s">
        <v>19</v>
      </c>
      <c r="C25" s="16">
        <f>D25*$C$13</f>
        <v>16500</v>
      </c>
      <c r="D25" s="7">
        <f>СКП!D26-$D$13</f>
        <v>11000</v>
      </c>
      <c r="E25" s="17">
        <f>D25-(D25*$E$13)</f>
        <v>7700</v>
      </c>
      <c r="F25" s="16">
        <f>G25*$F$13</f>
        <v>14850</v>
      </c>
      <c r="G25" s="7">
        <f>СКП!G26-$G$13</f>
        <v>9900</v>
      </c>
      <c r="H25" s="17">
        <f>G25-(G25*$H$13)</f>
        <v>6930</v>
      </c>
      <c r="I25" s="16">
        <f>J25*$I$13</f>
        <v>15450</v>
      </c>
      <c r="J25" s="10">
        <f>СКП!J26-$J$13</f>
        <v>10300</v>
      </c>
      <c r="K25" s="17">
        <f>J25-(J25*$K$13)</f>
        <v>7210</v>
      </c>
      <c r="L25" s="14">
        <f>M25*$L$13</f>
        <v>15750</v>
      </c>
      <c r="M25" s="7">
        <f>СКП!M26-$M$13</f>
        <v>10500</v>
      </c>
      <c r="N25" s="17">
        <f>M25-(M25*$N$13)</f>
        <v>7350</v>
      </c>
      <c r="O25" s="14">
        <f>[2]ОЗП2!$O25</f>
        <v>26156.271186440677</v>
      </c>
      <c r="P25" s="14">
        <f t="shared" si="1"/>
        <v>13078.135593220339</v>
      </c>
      <c r="Q25" s="17">
        <f t="shared" si="9"/>
        <v>9154.6949152542365</v>
      </c>
      <c r="R25" s="67"/>
    </row>
    <row r="26" spans="1:18" s="112" customFormat="1" ht="30" customHeight="1" thickBot="1" x14ac:dyDescent="0.3">
      <c r="A26" s="27">
        <v>11</v>
      </c>
      <c r="B26" s="35" t="s">
        <v>28</v>
      </c>
      <c r="C26" s="1">
        <f t="shared" si="2"/>
        <v>11250</v>
      </c>
      <c r="D26" s="10">
        <f>СКП!D27-$D$13</f>
        <v>7500</v>
      </c>
      <c r="E26" s="3">
        <f t="shared" si="3"/>
        <v>5250</v>
      </c>
      <c r="F26" s="1">
        <f t="shared" si="10"/>
        <v>9600</v>
      </c>
      <c r="G26" s="10">
        <f>СКП!G27-$G$13</f>
        <v>6400</v>
      </c>
      <c r="H26" s="3">
        <f t="shared" si="4"/>
        <v>4480</v>
      </c>
      <c r="I26" s="1">
        <f t="shared" si="5"/>
        <v>10200</v>
      </c>
      <c r="J26" s="10">
        <f>СКП!J27-$J$13</f>
        <v>6800</v>
      </c>
      <c r="K26" s="3">
        <f t="shared" si="6"/>
        <v>4760</v>
      </c>
      <c r="L26" s="8">
        <f t="shared" si="7"/>
        <v>10500</v>
      </c>
      <c r="M26" s="2">
        <f>СКП!M27-$M$13</f>
        <v>7000</v>
      </c>
      <c r="N26" s="3">
        <f t="shared" si="8"/>
        <v>4900</v>
      </c>
      <c r="O26" s="96">
        <f>[2]ОЗП2!$O26</f>
        <v>23083.389830508477</v>
      </c>
      <c r="P26" s="2">
        <f t="shared" si="1"/>
        <v>11541.694915254238</v>
      </c>
      <c r="Q26" s="3">
        <f t="shared" si="9"/>
        <v>8079.1864406779669</v>
      </c>
      <c r="R26" s="67"/>
    </row>
    <row r="27" spans="1:18" s="112" customFormat="1" ht="30" customHeight="1" x14ac:dyDescent="0.25">
      <c r="A27" s="28">
        <v>12</v>
      </c>
      <c r="B27" s="36" t="s">
        <v>20</v>
      </c>
      <c r="C27" s="12">
        <f t="shared" si="2"/>
        <v>9900</v>
      </c>
      <c r="D27" s="22">
        <f>СКП!D28-$D$13</f>
        <v>6600</v>
      </c>
      <c r="E27" s="13" t="s">
        <v>2</v>
      </c>
      <c r="F27" s="12">
        <f t="shared" si="10"/>
        <v>8250</v>
      </c>
      <c r="G27" s="22">
        <f>СКП!G28-$G$13</f>
        <v>5500</v>
      </c>
      <c r="H27" s="13" t="s">
        <v>2</v>
      </c>
      <c r="I27" s="12">
        <f t="shared" si="5"/>
        <v>8850</v>
      </c>
      <c r="J27" s="22">
        <f>СКП!J28-$J$13</f>
        <v>5900</v>
      </c>
      <c r="K27" s="13" t="s">
        <v>2</v>
      </c>
      <c r="L27" s="9">
        <f t="shared" si="7"/>
        <v>9150</v>
      </c>
      <c r="M27" s="10">
        <f>СКП!M28-$M$13</f>
        <v>6100</v>
      </c>
      <c r="N27" s="13" t="s">
        <v>2</v>
      </c>
      <c r="O27" s="9">
        <f>[2]ОЗП2!$O27</f>
        <v>19583.389830508477</v>
      </c>
      <c r="P27" s="9">
        <f t="shared" si="1"/>
        <v>9791.6949152542384</v>
      </c>
      <c r="Q27" s="13" t="s">
        <v>2</v>
      </c>
      <c r="R27" s="67"/>
    </row>
    <row r="28" spans="1:18" s="112" customFormat="1" ht="26.25" customHeight="1" thickBot="1" x14ac:dyDescent="0.3">
      <c r="A28" s="27">
        <v>13</v>
      </c>
      <c r="B28" s="34" t="s">
        <v>21</v>
      </c>
      <c r="C28" s="16">
        <f t="shared" si="2"/>
        <v>11400</v>
      </c>
      <c r="D28" s="7">
        <f>СКП!D29-$D$13</f>
        <v>7600</v>
      </c>
      <c r="E28" s="17">
        <f t="shared" si="3"/>
        <v>5320</v>
      </c>
      <c r="F28" s="16">
        <f t="shared" si="10"/>
        <v>9750</v>
      </c>
      <c r="G28" s="7">
        <f>СКП!G29-$G$13</f>
        <v>6500</v>
      </c>
      <c r="H28" s="17">
        <f t="shared" si="4"/>
        <v>4550</v>
      </c>
      <c r="I28" s="16">
        <f t="shared" si="5"/>
        <v>10350</v>
      </c>
      <c r="J28" s="118">
        <f>СКП!J29-$J$13</f>
        <v>6900</v>
      </c>
      <c r="K28" s="17">
        <f t="shared" si="6"/>
        <v>4830</v>
      </c>
      <c r="L28" s="14">
        <f t="shared" si="7"/>
        <v>10650</v>
      </c>
      <c r="M28" s="7">
        <f>СКП!M29-$M$13</f>
        <v>7100</v>
      </c>
      <c r="N28" s="17">
        <f t="shared" si="8"/>
        <v>4970</v>
      </c>
      <c r="O28" s="14">
        <f>[2]ОЗП2!$O28</f>
        <v>20896.77966101695</v>
      </c>
      <c r="P28" s="14">
        <f t="shared" si="1"/>
        <v>10448.389830508475</v>
      </c>
      <c r="Q28" s="17">
        <f>P28-(P28*$N$13)</f>
        <v>7313.8728813559319</v>
      </c>
      <c r="R28" s="67"/>
    </row>
    <row r="29" spans="1:18" s="112" customFormat="1" ht="30" customHeight="1" thickBot="1" x14ac:dyDescent="0.3">
      <c r="A29" s="28">
        <v>14</v>
      </c>
      <c r="B29" s="34" t="s">
        <v>22</v>
      </c>
      <c r="C29" s="16">
        <f t="shared" si="2"/>
        <v>15600</v>
      </c>
      <c r="D29" s="118">
        <f>СКП!D30-$D$13</f>
        <v>10400</v>
      </c>
      <c r="E29" s="17">
        <f t="shared" si="3"/>
        <v>7280</v>
      </c>
      <c r="F29" s="16">
        <f t="shared" si="10"/>
        <v>13950</v>
      </c>
      <c r="G29" s="7">
        <f>СКП!G30-$G$13</f>
        <v>9300</v>
      </c>
      <c r="H29" s="17">
        <f t="shared" si="4"/>
        <v>6510</v>
      </c>
      <c r="I29" s="16">
        <f t="shared" si="5"/>
        <v>14550</v>
      </c>
      <c r="J29" s="7">
        <f>СКП!J30-$J$13</f>
        <v>9700</v>
      </c>
      <c r="K29" s="17">
        <f t="shared" si="6"/>
        <v>6790</v>
      </c>
      <c r="L29" s="14">
        <f t="shared" si="7"/>
        <v>14850</v>
      </c>
      <c r="M29" s="7">
        <f>СКП!M30-$M$13</f>
        <v>9900</v>
      </c>
      <c r="N29" s="17">
        <f t="shared" si="8"/>
        <v>6930</v>
      </c>
      <c r="O29" s="14">
        <f>[2]ОЗП2!$O29</f>
        <v>33169.322033898301</v>
      </c>
      <c r="P29" s="14">
        <f t="shared" si="1"/>
        <v>16584.661016949151</v>
      </c>
      <c r="Q29" s="17">
        <f>P29-(P29*$N$13)</f>
        <v>11609.262711864405</v>
      </c>
      <c r="R29" s="67"/>
    </row>
    <row r="30" spans="1:18" s="112" customFormat="1" ht="30" hidden="1" customHeight="1" thickBot="1" x14ac:dyDescent="0.3">
      <c r="A30" s="27">
        <v>15</v>
      </c>
      <c r="B30" s="34" t="s">
        <v>23</v>
      </c>
      <c r="C30" s="16"/>
      <c r="D30" s="5"/>
      <c r="E30" s="17"/>
      <c r="F30" s="16"/>
      <c r="G30" s="118"/>
      <c r="H30" s="17"/>
      <c r="I30" s="16"/>
      <c r="J30" s="118"/>
      <c r="K30" s="17"/>
      <c r="L30" s="14"/>
      <c r="M30" s="7"/>
      <c r="N30" s="17"/>
      <c r="O30" s="14">
        <f>[2]ОЗП2!$O30</f>
        <v>41937.118644067799</v>
      </c>
      <c r="P30" s="14">
        <f t="shared" si="1"/>
        <v>20968.5593220339</v>
      </c>
      <c r="Q30" s="17">
        <f>P30-(P30*$N$13)</f>
        <v>14677.991525423731</v>
      </c>
      <c r="R30" s="67"/>
    </row>
    <row r="31" spans="1:18" s="112" customFormat="1" ht="30" customHeight="1" thickBot="1" x14ac:dyDescent="0.3">
      <c r="A31" s="28">
        <v>16</v>
      </c>
      <c r="B31" s="35" t="s">
        <v>24</v>
      </c>
      <c r="C31" s="1">
        <f t="shared" si="2"/>
        <v>22500</v>
      </c>
      <c r="D31" s="2">
        <f>СКП!D31-$D$13</f>
        <v>15000</v>
      </c>
      <c r="E31" s="3">
        <f t="shared" si="3"/>
        <v>10500</v>
      </c>
      <c r="F31" s="1">
        <f t="shared" si="10"/>
        <v>20850</v>
      </c>
      <c r="G31" s="2">
        <f>СКП!G31-$G$13</f>
        <v>13900</v>
      </c>
      <c r="H31" s="3">
        <f t="shared" si="4"/>
        <v>9730</v>
      </c>
      <c r="I31" s="1">
        <f t="shared" si="5"/>
        <v>21450</v>
      </c>
      <c r="J31" s="2">
        <f>СКП!J31-$J$13</f>
        <v>14300</v>
      </c>
      <c r="K31" s="3">
        <f t="shared" si="6"/>
        <v>10010</v>
      </c>
      <c r="L31" s="8">
        <f t="shared" si="7"/>
        <v>21750</v>
      </c>
      <c r="M31" s="2">
        <f>СКП!M31-$M$13</f>
        <v>14500</v>
      </c>
      <c r="N31" s="3">
        <f t="shared" si="8"/>
        <v>10150</v>
      </c>
      <c r="O31" s="8">
        <f>[2]ОЗП2!$O31</f>
        <v>41937.118644067799</v>
      </c>
      <c r="P31" s="8">
        <f t="shared" si="1"/>
        <v>20968.5593220339</v>
      </c>
      <c r="Q31" s="3">
        <f>P31-(P31*$N$13)</f>
        <v>14677.991525423731</v>
      </c>
      <c r="R31" s="67"/>
    </row>
    <row r="32" spans="1:18" s="112" customFormat="1" ht="21.75" customHeight="1" thickBot="1" x14ac:dyDescent="0.3">
      <c r="A32" s="4">
        <v>17</v>
      </c>
      <c r="B32" s="107" t="s">
        <v>25</v>
      </c>
      <c r="C32" s="71">
        <f t="shared" si="2"/>
        <v>13500</v>
      </c>
      <c r="D32" s="22">
        <f>СКП!D32-$D$13</f>
        <v>9000</v>
      </c>
      <c r="E32" s="72">
        <f t="shared" si="3"/>
        <v>6300</v>
      </c>
      <c r="F32" s="71">
        <f t="shared" si="10"/>
        <v>11850</v>
      </c>
      <c r="G32" s="22">
        <f>СКП!G32-$G$13</f>
        <v>7900</v>
      </c>
      <c r="H32" s="72">
        <f t="shared" si="4"/>
        <v>5530</v>
      </c>
      <c r="I32" s="71">
        <f t="shared" si="5"/>
        <v>12450</v>
      </c>
      <c r="J32" s="22">
        <f>СКП!J32-$J$13</f>
        <v>8300</v>
      </c>
      <c r="K32" s="72">
        <f t="shared" si="6"/>
        <v>5810</v>
      </c>
      <c r="L32" s="73">
        <f t="shared" si="7"/>
        <v>12750</v>
      </c>
      <c r="M32" s="109">
        <f>СКП!M32-$M$13</f>
        <v>8500</v>
      </c>
      <c r="N32" s="72">
        <f>M32-(M32*$N$13)</f>
        <v>5950</v>
      </c>
      <c r="O32" s="73">
        <f>[2]ОЗП2!$O32</f>
        <v>24402.711864406781</v>
      </c>
      <c r="P32" s="73">
        <f t="shared" si="1"/>
        <v>12201.355932203391</v>
      </c>
      <c r="Q32" s="72">
        <f>P32-(P32*$N$13)</f>
        <v>8540.9491525423728</v>
      </c>
      <c r="R32" s="67"/>
    </row>
    <row r="33" spans="1:17" s="112" customFormat="1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7" s="112" customFormat="1" ht="13.5" customHeight="1" x14ac:dyDescent="0.25">
      <c r="B34" s="200" t="s">
        <v>4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7" ht="13.5" customHeight="1" x14ac:dyDescent="0.25">
      <c r="B35" s="200" t="s">
        <v>62</v>
      </c>
      <c r="C35" s="200"/>
      <c r="D35" s="200"/>
      <c r="E35" s="200"/>
      <c r="F35" s="200"/>
      <c r="G35" s="200"/>
      <c r="H35" s="200" t="s">
        <v>65</v>
      </c>
      <c r="I35" s="200"/>
      <c r="J35" s="200"/>
      <c r="K35" s="200"/>
      <c r="L35" s="200"/>
      <c r="M35" s="200"/>
      <c r="N35" s="200"/>
      <c r="O35" s="49"/>
      <c r="P35" s="49"/>
      <c r="Q35" s="49"/>
    </row>
    <row r="36" spans="1:17" ht="13.5" customHeight="1" x14ac:dyDescent="0.25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04"/>
      <c r="P36" s="104"/>
      <c r="Q36" s="104"/>
    </row>
  </sheetData>
  <mergeCells count="22">
    <mergeCell ref="L9:N9"/>
    <mergeCell ref="B34:G34"/>
    <mergeCell ref="H35:N35"/>
    <mergeCell ref="B35:G35"/>
    <mergeCell ref="H34:N34"/>
    <mergeCell ref="A33:N33"/>
    <mergeCell ref="C1:Q1"/>
    <mergeCell ref="O9:Q9"/>
    <mergeCell ref="O10:P10"/>
    <mergeCell ref="Q10:Q12"/>
    <mergeCell ref="O11:O12"/>
    <mergeCell ref="P11:P12"/>
    <mergeCell ref="C4:N4"/>
    <mergeCell ref="A5:N5"/>
    <mergeCell ref="J2:Q2"/>
    <mergeCell ref="H3:Q3"/>
    <mergeCell ref="A8:Q8"/>
    <mergeCell ref="A9:A12"/>
    <mergeCell ref="B9:B12"/>
    <mergeCell ref="C9:E9"/>
    <mergeCell ref="F9:H9"/>
    <mergeCell ref="I9:K9"/>
  </mergeCells>
  <pageMargins left="0.7" right="0.7" top="0.75" bottom="0.75" header="0.3" footer="0.3"/>
  <pageSetup paperSize="9" scale="63" orientation="landscape" r:id="rId1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98" zoomScaleNormal="98" zoomScaleSheetLayoutView="90" workbookViewId="0">
      <selection activeCell="C9" sqref="C9:N9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3" hidden="1" customWidth="1"/>
    <col min="18" max="16384" width="9.140625" style="49"/>
  </cols>
  <sheetData>
    <row r="1" spans="1:18" s="112" customFormat="1" ht="18.75" customHeight="1" x14ac:dyDescent="0.25">
      <c r="C1" s="174" t="s">
        <v>89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63"/>
      <c r="D2" s="163"/>
      <c r="E2" s="163"/>
      <c r="F2" s="163"/>
      <c r="G2" s="163"/>
      <c r="H2" s="163"/>
      <c r="I2" s="163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12" customFormat="1" ht="15.75" customHeight="1" x14ac:dyDescent="0.3">
      <c r="C3" s="163"/>
      <c r="D3" s="163"/>
      <c r="E3" s="163"/>
      <c r="F3" s="163"/>
      <c r="G3" s="163"/>
      <c r="H3" s="175" t="s">
        <v>64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4.5" customHeight="1" x14ac:dyDescent="0.25"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49"/>
      <c r="P4" s="49"/>
      <c r="Q4" s="49"/>
    </row>
    <row r="5" spans="1:18" ht="15" customHeight="1" x14ac:dyDescent="0.25">
      <c r="A5" s="205" t="s">
        <v>75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49"/>
      <c r="P5" s="49"/>
      <c r="Q5" s="49"/>
    </row>
    <row r="6" spans="1:18" ht="7.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6"/>
      <c r="P6" s="106"/>
      <c r="Q6" s="106"/>
    </row>
    <row r="7" spans="1:18" ht="4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06"/>
      <c r="P7" s="106"/>
      <c r="Q7" s="106"/>
    </row>
    <row r="8" spans="1:18" ht="17.25" customHeight="1" thickBot="1" x14ac:dyDescent="0.3">
      <c r="A8" s="225" t="s">
        <v>12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94</v>
      </c>
      <c r="D9" s="177"/>
      <c r="E9" s="177"/>
      <c r="F9" s="176" t="s">
        <v>95</v>
      </c>
      <c r="G9" s="177"/>
      <c r="H9" s="178"/>
      <c r="I9" s="187" t="s">
        <v>97</v>
      </c>
      <c r="J9" s="177"/>
      <c r="K9" s="188"/>
      <c r="L9" s="176" t="s">
        <v>96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11" customFormat="1" ht="14.45" hidden="1" customHeight="1" outlineLevel="1" x14ac:dyDescent="0.25">
      <c r="A13" s="52"/>
      <c r="B13" s="52"/>
      <c r="C13" s="115">
        <v>1.5</v>
      </c>
      <c r="D13" s="54">
        <v>1000</v>
      </c>
      <c r="E13" s="70">
        <v>0.3</v>
      </c>
      <c r="F13" s="115">
        <v>1.5</v>
      </c>
      <c r="G13" s="54">
        <v>1000</v>
      </c>
      <c r="H13" s="55">
        <v>0.3</v>
      </c>
      <c r="I13" s="113">
        <v>1.5</v>
      </c>
      <c r="J13" s="54">
        <v>1000</v>
      </c>
      <c r="K13" s="56">
        <v>0.3</v>
      </c>
      <c r="L13" s="100">
        <v>1.5</v>
      </c>
      <c r="M13" s="101">
        <v>1000</v>
      </c>
      <c r="N13" s="102">
        <v>0.3</v>
      </c>
      <c r="O13" s="100">
        <v>1.4</v>
      </c>
      <c r="P13" s="101">
        <v>1000</v>
      </c>
      <c r="Q13" s="102">
        <v>0.3</v>
      </c>
    </row>
    <row r="14" spans="1:18" s="111" customFormat="1" ht="13.9" hidden="1" customHeight="1" outlineLevel="1" thickBot="1" x14ac:dyDescent="0.3">
      <c r="A14" s="60"/>
      <c r="B14" s="60"/>
      <c r="C14" s="116"/>
      <c r="D14" s="44"/>
      <c r="E14" s="44"/>
      <c r="F14" s="116"/>
      <c r="G14" s="44"/>
      <c r="H14" s="45"/>
      <c r="I14" s="114"/>
      <c r="J14" s="63"/>
      <c r="K14" s="46"/>
      <c r="L14" s="64"/>
      <c r="M14" s="63"/>
      <c r="N14" s="45"/>
      <c r="O14" s="64"/>
      <c r="P14" s="63"/>
      <c r="Q14" s="45"/>
    </row>
    <row r="15" spans="1:18" s="112" customFormat="1" ht="27.75" customHeight="1" collapsed="1" x14ac:dyDescent="0.25">
      <c r="A15" s="28">
        <v>1</v>
      </c>
      <c r="B15" s="33" t="s">
        <v>36</v>
      </c>
      <c r="C15" s="25">
        <f>D15*$C$13</f>
        <v>8400</v>
      </c>
      <c r="D15" s="22">
        <f>СКП!D16-$D$13</f>
        <v>5600</v>
      </c>
      <c r="E15" s="23" t="s">
        <v>2</v>
      </c>
      <c r="F15" s="25">
        <f>G15*$F$13</f>
        <v>6750</v>
      </c>
      <c r="G15" s="22">
        <f>СКП!G16-$G$13</f>
        <v>4500</v>
      </c>
      <c r="H15" s="23" t="s">
        <v>2</v>
      </c>
      <c r="I15" s="25">
        <f>J15*$I$13</f>
        <v>7350</v>
      </c>
      <c r="J15" s="22">
        <f>СКП!J16-$J$13</f>
        <v>4900</v>
      </c>
      <c r="K15" s="23" t="s">
        <v>2</v>
      </c>
      <c r="L15" s="24">
        <f>M15*$L$13</f>
        <v>7650</v>
      </c>
      <c r="M15" s="22">
        <f>СКП!M16-$M$13</f>
        <v>5100</v>
      </c>
      <c r="N15" s="23" t="s">
        <v>2</v>
      </c>
      <c r="O15" s="24">
        <f>[2]ОЗП1!O15</f>
        <v>13430.508474576272</v>
      </c>
      <c r="P15" s="24">
        <f t="shared" ref="P15:P32" si="0">IF((O15/2)&lt;M15,M15,(O15/2))</f>
        <v>6715.2542372881362</v>
      </c>
      <c r="Q15" s="23" t="s">
        <v>2</v>
      </c>
      <c r="R15" s="67"/>
    </row>
    <row r="16" spans="1:18" s="112" customFormat="1" ht="27.75" customHeight="1" thickBot="1" x14ac:dyDescent="0.3">
      <c r="A16" s="27">
        <v>2</v>
      </c>
      <c r="B16" s="34" t="s">
        <v>37</v>
      </c>
      <c r="C16" s="16">
        <f>D16*$C$13</f>
        <v>7650</v>
      </c>
      <c r="D16" s="10">
        <f>СКП!D17-$D$13</f>
        <v>5100</v>
      </c>
      <c r="E16" s="17" t="s">
        <v>2</v>
      </c>
      <c r="F16" s="16">
        <f>G16*$F$13</f>
        <v>6000</v>
      </c>
      <c r="G16" s="10">
        <f>СКП!G17-$G$13</f>
        <v>4000</v>
      </c>
      <c r="H16" s="17" t="s">
        <v>2</v>
      </c>
      <c r="I16" s="16">
        <f>J16*$I$13</f>
        <v>6600</v>
      </c>
      <c r="J16" s="10">
        <f>СКП!J17-$J$13</f>
        <v>4400</v>
      </c>
      <c r="K16" s="17" t="s">
        <v>2</v>
      </c>
      <c r="L16" s="14">
        <f>M16*$L$13</f>
        <v>6900</v>
      </c>
      <c r="M16" s="7">
        <f>СКП!M17-$M$13</f>
        <v>4600</v>
      </c>
      <c r="N16" s="17" t="s">
        <v>2</v>
      </c>
      <c r="O16" s="14">
        <f>[2]ОЗП1!O16</f>
        <v>13430.508474576272</v>
      </c>
      <c r="P16" s="14">
        <f t="shared" si="0"/>
        <v>6715.2542372881362</v>
      </c>
      <c r="Q16" s="17" t="s">
        <v>2</v>
      </c>
      <c r="R16" s="67"/>
    </row>
    <row r="17" spans="1:18" s="112" customFormat="1" ht="30" customHeight="1" x14ac:dyDescent="0.25">
      <c r="A17" s="28">
        <v>3</v>
      </c>
      <c r="B17" s="33" t="s">
        <v>26</v>
      </c>
      <c r="C17" s="25">
        <f>D17*$C$13</f>
        <v>9750</v>
      </c>
      <c r="D17" s="48">
        <f>СКП!D18-$D$13</f>
        <v>6500</v>
      </c>
      <c r="E17" s="23" t="s">
        <v>2</v>
      </c>
      <c r="F17" s="25">
        <f>G17*$F$13</f>
        <v>8100</v>
      </c>
      <c r="G17" s="22">
        <f>СКП!G18-$G$13</f>
        <v>5400</v>
      </c>
      <c r="H17" s="23" t="s">
        <v>2</v>
      </c>
      <c r="I17" s="25">
        <f>J17*$I$13</f>
        <v>8700</v>
      </c>
      <c r="J17" s="22">
        <f>СКП!J18-$J$13</f>
        <v>5800</v>
      </c>
      <c r="K17" s="23" t="s">
        <v>2</v>
      </c>
      <c r="L17" s="24">
        <f>M17*$L$13</f>
        <v>9000</v>
      </c>
      <c r="M17" s="22">
        <f>СКП!M18-$M$13</f>
        <v>6000</v>
      </c>
      <c r="N17" s="23" t="s">
        <v>2</v>
      </c>
      <c r="O17" s="24">
        <f>[2]ОЗП1!O17</f>
        <v>15461.694915254237</v>
      </c>
      <c r="P17" s="24">
        <f t="shared" si="0"/>
        <v>7730.8474576271183</v>
      </c>
      <c r="Q17" s="23" t="s">
        <v>2</v>
      </c>
      <c r="R17" s="67"/>
    </row>
    <row r="18" spans="1:18" s="112" customFormat="1" ht="24.75" customHeight="1" thickBot="1" x14ac:dyDescent="0.3">
      <c r="A18" s="27">
        <v>4</v>
      </c>
      <c r="B18" s="34" t="s">
        <v>30</v>
      </c>
      <c r="C18" s="16">
        <f>D18*$C$13</f>
        <v>8850</v>
      </c>
      <c r="D18" s="7">
        <f>СКП!D19-$D$13</f>
        <v>5900</v>
      </c>
      <c r="E18" s="17" t="s">
        <v>2</v>
      </c>
      <c r="F18" s="16">
        <f>G18*$F$13</f>
        <v>7200</v>
      </c>
      <c r="G18" s="118">
        <f>СКП!G19-$G$13</f>
        <v>4800</v>
      </c>
      <c r="H18" s="17" t="s">
        <v>2</v>
      </c>
      <c r="I18" s="16">
        <f>J18*$I$13</f>
        <v>7800</v>
      </c>
      <c r="J18" s="7">
        <f>СКП!J19-$J$13</f>
        <v>5200</v>
      </c>
      <c r="K18" s="17" t="s">
        <v>2</v>
      </c>
      <c r="L18" s="14">
        <f>M18*$L$13</f>
        <v>8100</v>
      </c>
      <c r="M18" s="7">
        <f>СКП!M19-$M$13</f>
        <v>5400</v>
      </c>
      <c r="N18" s="17" t="s">
        <v>2</v>
      </c>
      <c r="O18" s="14">
        <f>[2]ОЗП1!O18</f>
        <v>15461.694915254237</v>
      </c>
      <c r="P18" s="14">
        <f t="shared" si="0"/>
        <v>7730.8474576271183</v>
      </c>
      <c r="Q18" s="17" t="s">
        <v>2</v>
      </c>
      <c r="R18" s="67"/>
    </row>
    <row r="19" spans="1:18" s="112" customFormat="1" ht="37.5" customHeight="1" x14ac:dyDescent="0.25">
      <c r="A19" s="28">
        <v>5</v>
      </c>
      <c r="B19" s="34" t="s">
        <v>27</v>
      </c>
      <c r="C19" s="16">
        <f t="shared" ref="C19:C32" si="1">D19*$C$13</f>
        <v>14250</v>
      </c>
      <c r="D19" s="118">
        <f>СКП!D20-$D$13</f>
        <v>9500</v>
      </c>
      <c r="E19" s="17">
        <f t="shared" ref="E19:E32" si="2">D19-(D19*$E$13)</f>
        <v>6650</v>
      </c>
      <c r="F19" s="16">
        <f t="shared" ref="F19:F32" si="3">G19*$F$13</f>
        <v>12600</v>
      </c>
      <c r="G19" s="7">
        <f>СКП!G20-$G$13</f>
        <v>8400</v>
      </c>
      <c r="H19" s="17">
        <f t="shared" ref="H19:H32" si="4">G19-(G19*$H$13)</f>
        <v>5880</v>
      </c>
      <c r="I19" s="16">
        <f t="shared" ref="I19:I32" si="5">J19*$I$13</f>
        <v>13200</v>
      </c>
      <c r="J19" s="118">
        <f>СКП!J20-$J$13</f>
        <v>8800</v>
      </c>
      <c r="K19" s="17">
        <f t="shared" ref="K19:K32" si="6">J19-(J19*$K$13)</f>
        <v>6160</v>
      </c>
      <c r="L19" s="14">
        <f t="shared" ref="L19:L32" si="7">M19*$L$13</f>
        <v>13500</v>
      </c>
      <c r="M19" s="7">
        <f>СКП!M20-$M$13</f>
        <v>9000</v>
      </c>
      <c r="N19" s="17">
        <f t="shared" ref="N19:N31" si="8">M19-(M19*$N$13)</f>
        <v>6300</v>
      </c>
      <c r="O19" s="14">
        <f>[2]ОЗП1!O19</f>
        <v>22369.152542372882</v>
      </c>
      <c r="P19" s="14">
        <f t="shared" si="0"/>
        <v>11184.576271186441</v>
      </c>
      <c r="Q19" s="17">
        <f t="shared" ref="Q19:Q26" si="9">P19-(P19*$N$13)</f>
        <v>7829.203389830509</v>
      </c>
      <c r="R19" s="67"/>
    </row>
    <row r="20" spans="1:18" s="112" customFormat="1" ht="27.75" customHeight="1" thickBot="1" x14ac:dyDescent="0.3">
      <c r="A20" s="27">
        <v>6</v>
      </c>
      <c r="B20" s="34" t="s">
        <v>15</v>
      </c>
      <c r="C20" s="16">
        <f>D20*$C$13</f>
        <v>13200</v>
      </c>
      <c r="D20" s="7">
        <f>СКП!D21-$D$13</f>
        <v>8800</v>
      </c>
      <c r="E20" s="17">
        <f>D20-(D20*$E$13)</f>
        <v>6160</v>
      </c>
      <c r="F20" s="16">
        <f>G20*$F$13</f>
        <v>11550</v>
      </c>
      <c r="G20" s="118">
        <f>СКП!G21-$G$13</f>
        <v>7700</v>
      </c>
      <c r="H20" s="17">
        <f>G20-(G20*$H$13)</f>
        <v>5390</v>
      </c>
      <c r="I20" s="16">
        <f>J20*$I$13</f>
        <v>12150</v>
      </c>
      <c r="J20" s="7">
        <f>СКП!J21-$J$13</f>
        <v>8100</v>
      </c>
      <c r="K20" s="17">
        <f>J20-(J20*$K$13)</f>
        <v>5670</v>
      </c>
      <c r="L20" s="14">
        <f>M20*$L$13</f>
        <v>12450</v>
      </c>
      <c r="M20" s="7">
        <f>СКП!M21-$M$13</f>
        <v>8300</v>
      </c>
      <c r="N20" s="17">
        <f>M20-(M20*$N$13)</f>
        <v>5810</v>
      </c>
      <c r="O20" s="14">
        <f>[2]ОЗП1!O20</f>
        <v>22369.152542372882</v>
      </c>
      <c r="P20" s="14">
        <f t="shared" si="0"/>
        <v>11184.576271186441</v>
      </c>
      <c r="Q20" s="17">
        <f t="shared" si="9"/>
        <v>7829.203389830509</v>
      </c>
      <c r="R20" s="67"/>
    </row>
    <row r="21" spans="1:18" s="112" customFormat="1" ht="27.75" customHeight="1" x14ac:dyDescent="0.25">
      <c r="A21" s="28">
        <v>7</v>
      </c>
      <c r="B21" s="34" t="s">
        <v>35</v>
      </c>
      <c r="C21" s="16">
        <f>D21*$C$13</f>
        <v>14550</v>
      </c>
      <c r="D21" s="7">
        <f>СКП!D22-$D$13</f>
        <v>9700</v>
      </c>
      <c r="E21" s="17">
        <f>D21-(D21*$E$13)</f>
        <v>6790</v>
      </c>
      <c r="F21" s="16">
        <f>G21*$F$13</f>
        <v>12900</v>
      </c>
      <c r="G21" s="5">
        <f>СКП!G22-$G$13</f>
        <v>8600</v>
      </c>
      <c r="H21" s="17">
        <f>G21-(G21*$H$13)</f>
        <v>6020</v>
      </c>
      <c r="I21" s="16">
        <f>J21*$I$13</f>
        <v>13500</v>
      </c>
      <c r="J21" s="7">
        <f>СКП!J22-$J$13</f>
        <v>9000</v>
      </c>
      <c r="K21" s="17">
        <f>J21-(J21*$K$13)</f>
        <v>6300</v>
      </c>
      <c r="L21" s="14">
        <f>M21*$L$13</f>
        <v>13800</v>
      </c>
      <c r="M21" s="7">
        <f>СКП!M22-$M$13</f>
        <v>9200</v>
      </c>
      <c r="N21" s="17">
        <f>M21-(M21*$N$13)</f>
        <v>6440</v>
      </c>
      <c r="O21" s="14">
        <f>[2]ОЗП1!O21</f>
        <v>22369.152542372882</v>
      </c>
      <c r="P21" s="14">
        <f t="shared" si="0"/>
        <v>11184.576271186441</v>
      </c>
      <c r="Q21" s="17">
        <f t="shared" si="9"/>
        <v>7829.203389830509</v>
      </c>
      <c r="R21" s="67"/>
    </row>
    <row r="22" spans="1:18" s="112" customFormat="1" ht="27" customHeight="1" thickBot="1" x14ac:dyDescent="0.3">
      <c r="A22" s="27">
        <v>8</v>
      </c>
      <c r="B22" s="34" t="s">
        <v>16</v>
      </c>
      <c r="C22" s="16">
        <f t="shared" si="1"/>
        <v>12000</v>
      </c>
      <c r="D22" s="118">
        <f>СКП!D23-$D$13</f>
        <v>8000</v>
      </c>
      <c r="E22" s="17">
        <f t="shared" si="2"/>
        <v>5600</v>
      </c>
      <c r="F22" s="16">
        <f t="shared" si="3"/>
        <v>10350</v>
      </c>
      <c r="G22" s="5">
        <f>СКП!G23-$G$13</f>
        <v>6900</v>
      </c>
      <c r="H22" s="17">
        <f t="shared" si="4"/>
        <v>4830</v>
      </c>
      <c r="I22" s="16">
        <f t="shared" si="5"/>
        <v>10950</v>
      </c>
      <c r="J22" s="7">
        <f>СКП!J23-$J$13</f>
        <v>7300</v>
      </c>
      <c r="K22" s="17">
        <f t="shared" si="6"/>
        <v>5110</v>
      </c>
      <c r="L22" s="14">
        <f t="shared" si="7"/>
        <v>11250</v>
      </c>
      <c r="M22" s="7">
        <f>СКП!M23-$M$13</f>
        <v>7500</v>
      </c>
      <c r="N22" s="17">
        <f t="shared" si="8"/>
        <v>5250</v>
      </c>
      <c r="O22" s="14">
        <f>[2]ОЗП1!O22</f>
        <v>22369.152542372882</v>
      </c>
      <c r="P22" s="14">
        <f t="shared" si="0"/>
        <v>11184.576271186441</v>
      </c>
      <c r="Q22" s="17">
        <f t="shared" si="9"/>
        <v>7829.203389830509</v>
      </c>
      <c r="R22" s="67"/>
    </row>
    <row r="23" spans="1:18" s="112" customFormat="1" ht="26.25" customHeight="1" x14ac:dyDescent="0.25">
      <c r="A23" s="28">
        <v>9</v>
      </c>
      <c r="B23" s="34" t="s">
        <v>17</v>
      </c>
      <c r="C23" s="16">
        <f t="shared" si="1"/>
        <v>10950</v>
      </c>
      <c r="D23" s="7">
        <f>СКП!D24-$D$13</f>
        <v>7300</v>
      </c>
      <c r="E23" s="17">
        <f t="shared" si="2"/>
        <v>5110</v>
      </c>
      <c r="F23" s="16">
        <f t="shared" si="3"/>
        <v>9300</v>
      </c>
      <c r="G23" s="5">
        <f>СКП!G24-$G$13</f>
        <v>6200</v>
      </c>
      <c r="H23" s="17">
        <f t="shared" si="4"/>
        <v>4340</v>
      </c>
      <c r="I23" s="16">
        <f t="shared" si="5"/>
        <v>9900</v>
      </c>
      <c r="J23" s="7">
        <f>СКП!J24-$J$13</f>
        <v>6600</v>
      </c>
      <c r="K23" s="17">
        <f t="shared" si="6"/>
        <v>4620</v>
      </c>
      <c r="L23" s="14">
        <f t="shared" si="7"/>
        <v>10200</v>
      </c>
      <c r="M23" s="7">
        <f>СКП!M24-$M$13</f>
        <v>6800</v>
      </c>
      <c r="N23" s="17">
        <f t="shared" si="8"/>
        <v>4760</v>
      </c>
      <c r="O23" s="14">
        <f>[2]ОЗП1!O23</f>
        <v>22369.152542372882</v>
      </c>
      <c r="P23" s="14">
        <f t="shared" si="0"/>
        <v>11184.576271186441</v>
      </c>
      <c r="Q23" s="17">
        <f t="shared" si="9"/>
        <v>7829.203389830509</v>
      </c>
      <c r="R23" s="67"/>
    </row>
    <row r="24" spans="1:18" s="112" customFormat="1" ht="26.25" customHeight="1" thickBot="1" x14ac:dyDescent="0.3">
      <c r="A24" s="27">
        <v>10</v>
      </c>
      <c r="B24" s="34" t="s">
        <v>18</v>
      </c>
      <c r="C24" s="16">
        <f t="shared" si="1"/>
        <v>17400</v>
      </c>
      <c r="D24" s="118">
        <f>СКП!D25-$D$13</f>
        <v>11600</v>
      </c>
      <c r="E24" s="17">
        <f t="shared" si="2"/>
        <v>8120</v>
      </c>
      <c r="F24" s="16">
        <f t="shared" si="3"/>
        <v>15750</v>
      </c>
      <c r="G24" s="7">
        <f>СКП!G25-$G$13</f>
        <v>10500</v>
      </c>
      <c r="H24" s="17">
        <f t="shared" si="4"/>
        <v>7350</v>
      </c>
      <c r="I24" s="16">
        <f t="shared" si="5"/>
        <v>16350</v>
      </c>
      <c r="J24" s="10">
        <f>СКП!J25-$J$13</f>
        <v>10900</v>
      </c>
      <c r="K24" s="17">
        <f t="shared" si="6"/>
        <v>7630</v>
      </c>
      <c r="L24" s="14">
        <f t="shared" si="7"/>
        <v>16650</v>
      </c>
      <c r="M24" s="7">
        <f>СКП!M25-$M$13</f>
        <v>11100</v>
      </c>
      <c r="N24" s="17">
        <f t="shared" si="8"/>
        <v>7770</v>
      </c>
      <c r="O24" s="14">
        <f>[2]ОЗП1!O24</f>
        <v>25876.271186440677</v>
      </c>
      <c r="P24" s="14">
        <f t="shared" si="0"/>
        <v>12938.135593220339</v>
      </c>
      <c r="Q24" s="17">
        <f t="shared" si="9"/>
        <v>9056.6949152542365</v>
      </c>
      <c r="R24" s="67"/>
    </row>
    <row r="25" spans="1:18" s="112" customFormat="1" ht="26.25" customHeight="1" x14ac:dyDescent="0.25">
      <c r="A25" s="28">
        <v>11</v>
      </c>
      <c r="B25" s="34" t="s">
        <v>19</v>
      </c>
      <c r="C25" s="16">
        <f>D25*$C$13</f>
        <v>16200</v>
      </c>
      <c r="D25" s="7">
        <f>СКП!D26-$D$13</f>
        <v>10800</v>
      </c>
      <c r="E25" s="17">
        <f>D25-(D25*$E$13)</f>
        <v>7560</v>
      </c>
      <c r="F25" s="16">
        <f>G25*$F$13</f>
        <v>14550</v>
      </c>
      <c r="G25" s="7">
        <f>СКП!G26-$G$13</f>
        <v>9700</v>
      </c>
      <c r="H25" s="17">
        <f>G25-(G25*$H$13)</f>
        <v>6790</v>
      </c>
      <c r="I25" s="16">
        <f>J25*$I$13</f>
        <v>15150</v>
      </c>
      <c r="J25" s="10">
        <f>СКП!J26-$J$13</f>
        <v>10100</v>
      </c>
      <c r="K25" s="17">
        <f>J25-(J25*$K$13)</f>
        <v>7070</v>
      </c>
      <c r="L25" s="14">
        <f>M25*$L$13</f>
        <v>15450</v>
      </c>
      <c r="M25" s="7">
        <f>СКП!M26-$M$13</f>
        <v>10300</v>
      </c>
      <c r="N25" s="17">
        <f>M25-(M25*$N$13)</f>
        <v>7210</v>
      </c>
      <c r="O25" s="14">
        <f>[2]ОЗП1!O25</f>
        <v>25876.271186440677</v>
      </c>
      <c r="P25" s="14">
        <f t="shared" si="0"/>
        <v>12938.135593220339</v>
      </c>
      <c r="Q25" s="17">
        <f t="shared" si="9"/>
        <v>9056.6949152542365</v>
      </c>
      <c r="R25" s="67"/>
    </row>
    <row r="26" spans="1:18" s="112" customFormat="1" ht="30" customHeight="1" thickBot="1" x14ac:dyDescent="0.3">
      <c r="A26" s="27">
        <v>12</v>
      </c>
      <c r="B26" s="35" t="s">
        <v>28</v>
      </c>
      <c r="C26" s="1">
        <f t="shared" si="1"/>
        <v>10950</v>
      </c>
      <c r="D26" s="10">
        <f>СКП!D27-$D$13</f>
        <v>7300</v>
      </c>
      <c r="E26" s="3">
        <f t="shared" si="2"/>
        <v>5110</v>
      </c>
      <c r="F26" s="1">
        <f t="shared" si="3"/>
        <v>9300</v>
      </c>
      <c r="G26" s="10">
        <f>СКП!G27-$G$13</f>
        <v>6200</v>
      </c>
      <c r="H26" s="3">
        <f t="shared" si="4"/>
        <v>4340</v>
      </c>
      <c r="I26" s="1">
        <f t="shared" si="5"/>
        <v>9900</v>
      </c>
      <c r="J26" s="10">
        <f>СКП!J27-$J$13</f>
        <v>6600</v>
      </c>
      <c r="K26" s="3">
        <f t="shared" si="6"/>
        <v>4620</v>
      </c>
      <c r="L26" s="8">
        <f t="shared" si="7"/>
        <v>10200</v>
      </c>
      <c r="M26" s="2">
        <f>СКП!M27-$M$13</f>
        <v>6800</v>
      </c>
      <c r="N26" s="3">
        <f t="shared" si="8"/>
        <v>4760</v>
      </c>
      <c r="O26" s="96">
        <f>[2]ОЗП1!O26</f>
        <v>22803.389830508477</v>
      </c>
      <c r="P26" s="2">
        <f t="shared" si="0"/>
        <v>11401.694915254238</v>
      </c>
      <c r="Q26" s="3">
        <f t="shared" si="9"/>
        <v>7981.1864406779669</v>
      </c>
      <c r="R26" s="67"/>
    </row>
    <row r="27" spans="1:18" s="112" customFormat="1" ht="30" customHeight="1" x14ac:dyDescent="0.25">
      <c r="A27" s="28">
        <v>13</v>
      </c>
      <c r="B27" s="36" t="s">
        <v>20</v>
      </c>
      <c r="C27" s="12">
        <f t="shared" si="1"/>
        <v>9600</v>
      </c>
      <c r="D27" s="22">
        <f>СКП!D28-$D$13</f>
        <v>6400</v>
      </c>
      <c r="E27" s="13" t="s">
        <v>2</v>
      </c>
      <c r="F27" s="12">
        <f t="shared" si="3"/>
        <v>7950</v>
      </c>
      <c r="G27" s="22">
        <f>СКП!G28-$G$13</f>
        <v>5300</v>
      </c>
      <c r="H27" s="13" t="s">
        <v>2</v>
      </c>
      <c r="I27" s="12">
        <f t="shared" si="5"/>
        <v>8550</v>
      </c>
      <c r="J27" s="22">
        <f>СКП!J28-$J$13</f>
        <v>5700</v>
      </c>
      <c r="K27" s="13" t="s">
        <v>2</v>
      </c>
      <c r="L27" s="9">
        <f t="shared" si="7"/>
        <v>8850</v>
      </c>
      <c r="M27" s="10">
        <f>СКП!M28-$M$13</f>
        <v>5900</v>
      </c>
      <c r="N27" s="13" t="s">
        <v>2</v>
      </c>
      <c r="O27" s="9">
        <f>[2]ОЗП1!O27</f>
        <v>19303.389830508477</v>
      </c>
      <c r="P27" s="9">
        <f t="shared" si="0"/>
        <v>9651.6949152542384</v>
      </c>
      <c r="Q27" s="13" t="s">
        <v>2</v>
      </c>
      <c r="R27" s="67"/>
    </row>
    <row r="28" spans="1:18" s="112" customFormat="1" ht="26.25" customHeight="1" thickBot="1" x14ac:dyDescent="0.3">
      <c r="A28" s="27">
        <v>14</v>
      </c>
      <c r="B28" s="34" t="s">
        <v>21</v>
      </c>
      <c r="C28" s="16">
        <f t="shared" si="1"/>
        <v>11100</v>
      </c>
      <c r="D28" s="7">
        <f>СКП!D29-$D$13</f>
        <v>7400</v>
      </c>
      <c r="E28" s="17">
        <f t="shared" si="2"/>
        <v>5180</v>
      </c>
      <c r="F28" s="16">
        <f t="shared" si="3"/>
        <v>9450</v>
      </c>
      <c r="G28" s="7">
        <f>СКП!G29-$G$13</f>
        <v>6300</v>
      </c>
      <c r="H28" s="17">
        <f t="shared" si="4"/>
        <v>4410</v>
      </c>
      <c r="I28" s="16">
        <f t="shared" si="5"/>
        <v>10050</v>
      </c>
      <c r="J28" s="118">
        <f>СКП!J29-$J$13</f>
        <v>6700</v>
      </c>
      <c r="K28" s="17">
        <f t="shared" si="6"/>
        <v>4690</v>
      </c>
      <c r="L28" s="14">
        <f t="shared" si="7"/>
        <v>10350</v>
      </c>
      <c r="M28" s="7">
        <f>СКП!M29-$M$13</f>
        <v>6900</v>
      </c>
      <c r="N28" s="17">
        <f t="shared" si="8"/>
        <v>4830</v>
      </c>
      <c r="O28" s="14">
        <f>[2]ОЗП1!O28</f>
        <v>20616.77966101695</v>
      </c>
      <c r="P28" s="14">
        <f t="shared" si="0"/>
        <v>10308.389830508475</v>
      </c>
      <c r="Q28" s="17">
        <f>P28-(P28*$N$13)</f>
        <v>7215.8728813559319</v>
      </c>
      <c r="R28" s="67"/>
    </row>
    <row r="29" spans="1:18" s="112" customFormat="1" ht="30" customHeight="1" thickBot="1" x14ac:dyDescent="0.3">
      <c r="A29" s="28">
        <v>15</v>
      </c>
      <c r="B29" s="34" t="s">
        <v>22</v>
      </c>
      <c r="C29" s="16">
        <f t="shared" si="1"/>
        <v>15300</v>
      </c>
      <c r="D29" s="118">
        <f>СКП!D30-$D$13</f>
        <v>10200</v>
      </c>
      <c r="E29" s="17">
        <f t="shared" si="2"/>
        <v>7140</v>
      </c>
      <c r="F29" s="16">
        <f t="shared" si="3"/>
        <v>13650</v>
      </c>
      <c r="G29" s="7">
        <f>СКП!G30-$G$13</f>
        <v>9100</v>
      </c>
      <c r="H29" s="17">
        <f t="shared" si="4"/>
        <v>6370</v>
      </c>
      <c r="I29" s="16">
        <f t="shared" si="5"/>
        <v>14250</v>
      </c>
      <c r="J29" s="7">
        <f>СКП!J30-$J$13</f>
        <v>9500</v>
      </c>
      <c r="K29" s="17">
        <f t="shared" si="6"/>
        <v>6650</v>
      </c>
      <c r="L29" s="14">
        <f t="shared" si="7"/>
        <v>14550</v>
      </c>
      <c r="M29" s="7">
        <f>СКП!M30-$M$13</f>
        <v>9700</v>
      </c>
      <c r="N29" s="17">
        <f t="shared" si="8"/>
        <v>6790</v>
      </c>
      <c r="O29" s="14">
        <f>[2]ОЗП1!O29</f>
        <v>32889.322033898301</v>
      </c>
      <c r="P29" s="14">
        <f t="shared" si="0"/>
        <v>16444.661016949151</v>
      </c>
      <c r="Q29" s="17">
        <f>P29-(P29*$N$13)</f>
        <v>11511.262711864405</v>
      </c>
      <c r="R29" s="67"/>
    </row>
    <row r="30" spans="1:18" s="112" customFormat="1" ht="30" hidden="1" customHeight="1" thickBot="1" x14ac:dyDescent="0.3">
      <c r="A30" s="27">
        <v>16</v>
      </c>
      <c r="B30" s="34" t="s">
        <v>23</v>
      </c>
      <c r="C30" s="16"/>
      <c r="D30" s="5"/>
      <c r="E30" s="17"/>
      <c r="F30" s="16"/>
      <c r="G30" s="118"/>
      <c r="H30" s="17"/>
      <c r="I30" s="16"/>
      <c r="J30" s="118"/>
      <c r="K30" s="17"/>
      <c r="L30" s="14"/>
      <c r="M30" s="7"/>
      <c r="N30" s="17"/>
      <c r="O30" s="14">
        <f>[2]ОЗП1!O30</f>
        <v>41657.118644067799</v>
      </c>
      <c r="P30" s="14">
        <f t="shared" si="0"/>
        <v>20828.5593220339</v>
      </c>
      <c r="Q30" s="17">
        <f>P30-(P30*$N$13)</f>
        <v>14579.991525423731</v>
      </c>
      <c r="R30" s="67"/>
    </row>
    <row r="31" spans="1:18" s="112" customFormat="1" ht="30" customHeight="1" thickBot="1" x14ac:dyDescent="0.3">
      <c r="A31" s="28">
        <v>16</v>
      </c>
      <c r="B31" s="35" t="s">
        <v>24</v>
      </c>
      <c r="C31" s="1">
        <f t="shared" si="1"/>
        <v>22200</v>
      </c>
      <c r="D31" s="2">
        <f>СКП!D31-$D$13</f>
        <v>14800</v>
      </c>
      <c r="E31" s="3">
        <f t="shared" si="2"/>
        <v>10360</v>
      </c>
      <c r="F31" s="1">
        <f t="shared" si="3"/>
        <v>20550</v>
      </c>
      <c r="G31" s="2">
        <f>СКП!G31-$G$13</f>
        <v>13700</v>
      </c>
      <c r="H31" s="3">
        <f t="shared" si="4"/>
        <v>9590</v>
      </c>
      <c r="I31" s="1">
        <f t="shared" si="5"/>
        <v>21150</v>
      </c>
      <c r="J31" s="2">
        <f>СКП!J31-$J$13</f>
        <v>14100</v>
      </c>
      <c r="K31" s="3">
        <f t="shared" si="6"/>
        <v>9870</v>
      </c>
      <c r="L31" s="8">
        <f t="shared" si="7"/>
        <v>21450</v>
      </c>
      <c r="M31" s="2">
        <f>СКП!M31-$M$13</f>
        <v>14300</v>
      </c>
      <c r="N31" s="3">
        <f t="shared" si="8"/>
        <v>10010</v>
      </c>
      <c r="O31" s="8">
        <f>[2]ОЗП1!O31</f>
        <v>41657.118644067799</v>
      </c>
      <c r="P31" s="8">
        <f t="shared" si="0"/>
        <v>20828.5593220339</v>
      </c>
      <c r="Q31" s="3">
        <f>P31-(P31*$N$13)</f>
        <v>14579.991525423731</v>
      </c>
      <c r="R31" s="67"/>
    </row>
    <row r="32" spans="1:18" s="112" customFormat="1" ht="21.75" customHeight="1" thickBot="1" x14ac:dyDescent="0.3">
      <c r="A32" s="4">
        <v>17</v>
      </c>
      <c r="B32" s="107" t="s">
        <v>25</v>
      </c>
      <c r="C32" s="71">
        <f t="shared" si="1"/>
        <v>13200</v>
      </c>
      <c r="D32" s="22">
        <f>СКП!D32-$D$13</f>
        <v>8800</v>
      </c>
      <c r="E32" s="72">
        <f t="shared" si="2"/>
        <v>6160</v>
      </c>
      <c r="F32" s="71">
        <f t="shared" si="3"/>
        <v>11550</v>
      </c>
      <c r="G32" s="22">
        <f>СКП!G32-$G$13</f>
        <v>7700</v>
      </c>
      <c r="H32" s="72">
        <f t="shared" si="4"/>
        <v>5390</v>
      </c>
      <c r="I32" s="71">
        <f t="shared" si="5"/>
        <v>12150</v>
      </c>
      <c r="J32" s="22">
        <f>СКП!J32-$J$13</f>
        <v>8100</v>
      </c>
      <c r="K32" s="72">
        <f t="shared" si="6"/>
        <v>5670</v>
      </c>
      <c r="L32" s="73">
        <f t="shared" si="7"/>
        <v>12450</v>
      </c>
      <c r="M32" s="109">
        <f>СКП!M32-$M$13</f>
        <v>8300</v>
      </c>
      <c r="N32" s="72">
        <f>M32-(M32*$N$13)</f>
        <v>5810</v>
      </c>
      <c r="O32" s="73">
        <f>[2]ОЗП1!O32</f>
        <v>24122.711864406781</v>
      </c>
      <c r="P32" s="73">
        <f t="shared" si="0"/>
        <v>12061.355932203391</v>
      </c>
      <c r="Q32" s="72">
        <f>P32-(P32*$N$13)</f>
        <v>8442.9491525423728</v>
      </c>
      <c r="R32" s="67"/>
    </row>
    <row r="33" spans="1:17" s="112" customFormat="1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7" ht="8.25" customHeight="1" x14ac:dyDescent="0.25">
      <c r="C34" s="80"/>
      <c r="D34" s="81"/>
      <c r="E34" s="80"/>
      <c r="F34" s="80"/>
      <c r="G34" s="80"/>
      <c r="H34" s="80"/>
      <c r="I34" s="80"/>
      <c r="J34" s="81"/>
      <c r="K34" s="67"/>
      <c r="L34" s="67"/>
      <c r="M34" s="67"/>
      <c r="N34" s="67"/>
      <c r="O34" s="67"/>
      <c r="P34" s="67"/>
      <c r="Q34" s="67"/>
    </row>
    <row r="35" spans="1:17" ht="13.5" customHeight="1" x14ac:dyDescent="0.25">
      <c r="B35" s="200" t="s">
        <v>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49"/>
      <c r="P35" s="49"/>
      <c r="Q35" s="49"/>
    </row>
    <row r="36" spans="1:17" ht="13.5" customHeight="1" x14ac:dyDescent="0.25">
      <c r="B36" s="200" t="s">
        <v>62</v>
      </c>
      <c r="C36" s="200"/>
      <c r="D36" s="200"/>
      <c r="E36" s="200"/>
      <c r="F36" s="200"/>
      <c r="G36" s="200"/>
      <c r="H36" s="200" t="s">
        <v>65</v>
      </c>
      <c r="I36" s="200"/>
      <c r="J36" s="200"/>
      <c r="K36" s="200"/>
      <c r="L36" s="200"/>
      <c r="M36" s="200"/>
      <c r="N36" s="200"/>
      <c r="O36" s="49"/>
      <c r="P36" s="49"/>
      <c r="Q36" s="49"/>
    </row>
    <row r="37" spans="1:17" ht="13.5" customHeight="1" x14ac:dyDescent="0.25">
      <c r="C37" s="224"/>
      <c r="D37" s="224"/>
      <c r="E37" s="224"/>
    </row>
    <row r="39" spans="1:17" ht="13.5" customHeight="1" x14ac:dyDescent="0.25">
      <c r="C39" s="199"/>
      <c r="D39" s="199"/>
      <c r="E39" s="224"/>
      <c r="F39" s="224"/>
      <c r="G39" s="224"/>
      <c r="H39" s="224"/>
      <c r="I39" s="224"/>
      <c r="J39" s="224"/>
    </row>
  </sheetData>
  <mergeCells count="25">
    <mergeCell ref="A33:N33"/>
    <mergeCell ref="A9:A12"/>
    <mergeCell ref="B9:B12"/>
    <mergeCell ref="C9:E9"/>
    <mergeCell ref="F9:H9"/>
    <mergeCell ref="I9:K9"/>
    <mergeCell ref="C39:D39"/>
    <mergeCell ref="E39:J39"/>
    <mergeCell ref="B36:G36"/>
    <mergeCell ref="H35:N35"/>
    <mergeCell ref="B35:G35"/>
    <mergeCell ref="H36:N36"/>
    <mergeCell ref="C37:E37"/>
    <mergeCell ref="C1:Q1"/>
    <mergeCell ref="J2:Q2"/>
    <mergeCell ref="O9:Q9"/>
    <mergeCell ref="O10:P10"/>
    <mergeCell ref="Q10:Q12"/>
    <mergeCell ref="O11:O12"/>
    <mergeCell ref="P11:P12"/>
    <mergeCell ref="C4:N4"/>
    <mergeCell ref="A5:N5"/>
    <mergeCell ref="L9:N9"/>
    <mergeCell ref="H3:Q3"/>
    <mergeCell ref="A8:Q8"/>
  </mergeCells>
  <pageMargins left="0.7" right="0.7" top="0.75" bottom="0.75" header="0.3" footer="0.3"/>
  <pageSetup paperSize="9" scale="62" orientation="landscape" r:id="rId1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86" zoomScaleNormal="86" workbookViewId="0">
      <selection activeCell="C9" sqref="C9:N9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3" hidden="1" customWidth="1"/>
    <col min="18" max="16384" width="9.140625" style="49"/>
  </cols>
  <sheetData>
    <row r="1" spans="1:18" s="112" customFormat="1" ht="18.75" customHeight="1" x14ac:dyDescent="0.25">
      <c r="C1" s="174" t="s">
        <v>90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63"/>
      <c r="D2" s="163"/>
      <c r="E2" s="163"/>
      <c r="F2" s="163"/>
      <c r="G2" s="163"/>
      <c r="H2" s="163"/>
      <c r="I2" s="163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12" customFormat="1" ht="15.75" customHeight="1" x14ac:dyDescent="0.3">
      <c r="C3" s="163"/>
      <c r="D3" s="163"/>
      <c r="E3" s="163"/>
      <c r="F3" s="163"/>
      <c r="G3" s="163"/>
      <c r="H3" s="175" t="s">
        <v>64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3.75" customHeight="1" x14ac:dyDescent="0.25"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49"/>
      <c r="P4" s="49"/>
      <c r="Q4" s="49"/>
    </row>
    <row r="5" spans="1:18" ht="18.75" customHeight="1" x14ac:dyDescent="0.25">
      <c r="A5" s="205" t="s">
        <v>76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49"/>
      <c r="P5" s="49"/>
      <c r="Q5" s="49"/>
    </row>
    <row r="6" spans="1:18" ht="4.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6"/>
      <c r="P6" s="106"/>
      <c r="Q6" s="106"/>
    </row>
    <row r="7" spans="1:18" ht="2.2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06"/>
      <c r="P7" s="106"/>
      <c r="Q7" s="106"/>
    </row>
    <row r="8" spans="1:18" ht="17.25" customHeight="1" thickBot="1" x14ac:dyDescent="0.3">
      <c r="A8" s="225" t="s">
        <v>12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94</v>
      </c>
      <c r="D9" s="177"/>
      <c r="E9" s="177"/>
      <c r="F9" s="176" t="s">
        <v>95</v>
      </c>
      <c r="G9" s="177"/>
      <c r="H9" s="178"/>
      <c r="I9" s="187" t="s">
        <v>97</v>
      </c>
      <c r="J9" s="177"/>
      <c r="K9" s="188"/>
      <c r="L9" s="176" t="s">
        <v>96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11" customFormat="1" ht="14.45" hidden="1" customHeight="1" outlineLevel="1" x14ac:dyDescent="0.25">
      <c r="A13" s="52"/>
      <c r="B13" s="52"/>
      <c r="C13" s="115">
        <v>1.5</v>
      </c>
      <c r="D13" s="101">
        <f>M13</f>
        <v>230</v>
      </c>
      <c r="E13" s="70">
        <v>0.3</v>
      </c>
      <c r="F13" s="115">
        <v>1.5</v>
      </c>
      <c r="G13" s="101">
        <f>M13</f>
        <v>230</v>
      </c>
      <c r="H13" s="55">
        <v>0.3</v>
      </c>
      <c r="I13" s="113">
        <v>1.5</v>
      </c>
      <c r="J13" s="101">
        <f>M13</f>
        <v>230</v>
      </c>
      <c r="K13" s="56">
        <v>0.3</v>
      </c>
      <c r="L13" s="100">
        <v>1.5</v>
      </c>
      <c r="M13" s="101">
        <v>230</v>
      </c>
      <c r="N13" s="102">
        <v>0.3</v>
      </c>
      <c r="O13" s="100">
        <v>1.4</v>
      </c>
      <c r="P13" s="101">
        <v>500</v>
      </c>
      <c r="Q13" s="102">
        <v>0.3</v>
      </c>
    </row>
    <row r="14" spans="1:18" s="111" customFormat="1" ht="13.9" hidden="1" customHeight="1" outlineLevel="1" thickBot="1" x14ac:dyDescent="0.3">
      <c r="A14" s="60"/>
      <c r="B14" s="60"/>
      <c r="C14" s="116"/>
      <c r="D14" s="63">
        <v>1.2</v>
      </c>
      <c r="E14" s="44"/>
      <c r="F14" s="116"/>
      <c r="G14" s="63">
        <v>1.2</v>
      </c>
      <c r="H14" s="45"/>
      <c r="I14" s="114"/>
      <c r="J14" s="63">
        <v>1.2</v>
      </c>
      <c r="K14" s="46"/>
      <c r="L14" s="64"/>
      <c r="M14" s="63">
        <v>1.2</v>
      </c>
      <c r="N14" s="45"/>
      <c r="O14" s="64"/>
      <c r="P14" s="63"/>
      <c r="Q14" s="45"/>
    </row>
    <row r="15" spans="1:18" s="112" customFormat="1" ht="27.75" customHeight="1" collapsed="1" x14ac:dyDescent="0.25">
      <c r="A15" s="28">
        <v>1</v>
      </c>
      <c r="B15" s="33" t="s">
        <v>36</v>
      </c>
      <c r="C15" s="25">
        <f>D15*$C$13</f>
        <v>9600</v>
      </c>
      <c r="D15" s="22">
        <f>MROUND((ОЗП1!D15-$M$13)*$M$14,100)</f>
        <v>6400</v>
      </c>
      <c r="E15" s="166" t="s">
        <v>2</v>
      </c>
      <c r="F15" s="25">
        <f>G15*$F$13</f>
        <v>7650</v>
      </c>
      <c r="G15" s="22">
        <f>MROUND((ОЗП1!G15-$M$13)*$M$14,100)</f>
        <v>5100</v>
      </c>
      <c r="H15" s="166" t="s">
        <v>2</v>
      </c>
      <c r="I15" s="25">
        <f>J15*$I$13</f>
        <v>8400</v>
      </c>
      <c r="J15" s="22">
        <f>MROUND((ОЗП1!J15-$M$13)*$M$14,100)</f>
        <v>5600</v>
      </c>
      <c r="K15" s="166" t="s">
        <v>2</v>
      </c>
      <c r="L15" s="24">
        <f>M15*$L$13</f>
        <v>8700</v>
      </c>
      <c r="M15" s="22">
        <f>MROUND((ОЗП1!M15-$M$13)*$M$14,100)</f>
        <v>5800</v>
      </c>
      <c r="N15" s="166" t="s">
        <v>2</v>
      </c>
      <c r="O15" s="24">
        <f>[2]ГОСТЗ!$O15</f>
        <v>12000</v>
      </c>
      <c r="P15" s="24">
        <f>СКП!P16-$M$13</f>
        <v>5870</v>
      </c>
      <c r="Q15" s="23" t="s">
        <v>2</v>
      </c>
      <c r="R15" s="67"/>
    </row>
    <row r="16" spans="1:18" s="112" customFormat="1" ht="27.75" customHeight="1" thickBot="1" x14ac:dyDescent="0.3">
      <c r="A16" s="27">
        <v>2</v>
      </c>
      <c r="B16" s="34" t="s">
        <v>37</v>
      </c>
      <c r="C16" s="16">
        <f>D16*$C$13</f>
        <v>8700</v>
      </c>
      <c r="D16" s="10">
        <f>MROUND((ОЗП1!D16-$M$13)*$M$14,100)</f>
        <v>5800</v>
      </c>
      <c r="E16" s="167" t="s">
        <v>2</v>
      </c>
      <c r="F16" s="16">
        <f>G16*$F$13</f>
        <v>6750</v>
      </c>
      <c r="G16" s="10">
        <f>MROUND((ОЗП1!G16-$M$13)*$M$14,100)</f>
        <v>4500</v>
      </c>
      <c r="H16" s="167" t="s">
        <v>2</v>
      </c>
      <c r="I16" s="16">
        <f>J16*$I$13</f>
        <v>7500</v>
      </c>
      <c r="J16" s="10">
        <f>MROUND((ОЗП1!J16-$M$13)*$M$14,100)</f>
        <v>5000</v>
      </c>
      <c r="K16" s="167" t="s">
        <v>2</v>
      </c>
      <c r="L16" s="14">
        <f>M16*$L$13</f>
        <v>7800</v>
      </c>
      <c r="M16" s="10">
        <f>MROUND((ОЗП1!M16-$M$13)*$M$14,100)</f>
        <v>5200</v>
      </c>
      <c r="N16" s="167" t="s">
        <v>2</v>
      </c>
      <c r="O16" s="14">
        <f>[2]ГОСТЗ!$O16</f>
        <v>12000</v>
      </c>
      <c r="P16" s="14">
        <f>СКП!P17-$M$13</f>
        <v>5370</v>
      </c>
      <c r="Q16" s="17" t="s">
        <v>2</v>
      </c>
      <c r="R16" s="67"/>
    </row>
    <row r="17" spans="1:18" s="112" customFormat="1" ht="30" customHeight="1" x14ac:dyDescent="0.25">
      <c r="A17" s="28">
        <v>3</v>
      </c>
      <c r="B17" s="33" t="s">
        <v>26</v>
      </c>
      <c r="C17" s="25">
        <f>D17*$C$13</f>
        <v>11250</v>
      </c>
      <c r="D17" s="22">
        <f>MROUND((ОЗП1!D17-$M$13)*$M$14,100)</f>
        <v>7500</v>
      </c>
      <c r="E17" s="166" t="s">
        <v>2</v>
      </c>
      <c r="F17" s="25">
        <f>G17*$F$13</f>
        <v>9300</v>
      </c>
      <c r="G17" s="22">
        <f>MROUND((ОЗП1!G17-$M$13)*$M$14,100)</f>
        <v>6200</v>
      </c>
      <c r="H17" s="166" t="s">
        <v>2</v>
      </c>
      <c r="I17" s="25">
        <f>J17*$I$13</f>
        <v>10050</v>
      </c>
      <c r="J17" s="22">
        <f>MROUND((ОЗП1!J17-$M$13)*$M$14,100)</f>
        <v>6700</v>
      </c>
      <c r="K17" s="166" t="s">
        <v>2</v>
      </c>
      <c r="L17" s="24">
        <f>M17*$L$13</f>
        <v>10350</v>
      </c>
      <c r="M17" s="22">
        <f>MROUND((ОЗП1!M17-$M$13)*$M$14,100)</f>
        <v>6900</v>
      </c>
      <c r="N17" s="166" t="s">
        <v>2</v>
      </c>
      <c r="O17" s="24">
        <f>[2]ГОСТЗ!$O17</f>
        <v>13712</v>
      </c>
      <c r="P17" s="24">
        <f>СКП!P18-$M$13</f>
        <v>6770</v>
      </c>
      <c r="Q17" s="23" t="s">
        <v>2</v>
      </c>
      <c r="R17" s="67"/>
    </row>
    <row r="18" spans="1:18" s="112" customFormat="1" ht="24.75" customHeight="1" thickBot="1" x14ac:dyDescent="0.3">
      <c r="A18" s="27">
        <v>4</v>
      </c>
      <c r="B18" s="34" t="s">
        <v>30</v>
      </c>
      <c r="C18" s="16">
        <f>D18*$C$13</f>
        <v>10200</v>
      </c>
      <c r="D18" s="7">
        <f>MROUND((ОЗП1!D18-$M$13)*$M$14,100)</f>
        <v>6800</v>
      </c>
      <c r="E18" s="167" t="s">
        <v>2</v>
      </c>
      <c r="F18" s="16">
        <f>G18*$F$13</f>
        <v>8250</v>
      </c>
      <c r="G18" s="7">
        <f>MROUND((ОЗП1!G18-$M$13)*$M$14,100)</f>
        <v>5500</v>
      </c>
      <c r="H18" s="167" t="s">
        <v>2</v>
      </c>
      <c r="I18" s="16">
        <f>J18*$I$13</f>
        <v>9000</v>
      </c>
      <c r="J18" s="7">
        <f>MROUND((ОЗП1!J18-$M$13)*$M$14,100)</f>
        <v>6000</v>
      </c>
      <c r="K18" s="167" t="s">
        <v>2</v>
      </c>
      <c r="L18" s="14">
        <f>M18*$L$13</f>
        <v>9300</v>
      </c>
      <c r="M18" s="7">
        <f>MROUND((ОЗП1!M18-$M$13)*$M$14,100)</f>
        <v>6200</v>
      </c>
      <c r="N18" s="167" t="s">
        <v>2</v>
      </c>
      <c r="O18" s="14">
        <f>[2]ГОСТЗ!$O18</f>
        <v>13712</v>
      </c>
      <c r="P18" s="14">
        <f>СКП!P19-$M$13</f>
        <v>6170</v>
      </c>
      <c r="Q18" s="17" t="s">
        <v>2</v>
      </c>
      <c r="R18" s="67"/>
    </row>
    <row r="19" spans="1:18" s="112" customFormat="1" ht="37.5" customHeight="1" x14ac:dyDescent="0.25">
      <c r="A19" s="28">
        <v>5</v>
      </c>
      <c r="B19" s="34" t="s">
        <v>27</v>
      </c>
      <c r="C19" s="16">
        <f t="shared" ref="C19:C32" si="0">D19*$C$13</f>
        <v>16650</v>
      </c>
      <c r="D19" s="118">
        <f>MROUND((ОЗП1!D19-$M$13)*$M$14,100)</f>
        <v>11100</v>
      </c>
      <c r="E19" s="167">
        <f t="shared" ref="E19:E32" si="1">D19-(D19*$E$13)</f>
        <v>7770</v>
      </c>
      <c r="F19" s="16">
        <f t="shared" ref="F19:F32" si="2">G19*$F$13</f>
        <v>14700</v>
      </c>
      <c r="G19" s="118">
        <f>MROUND((ОЗП1!G19-$M$13)*$M$14,100)</f>
        <v>9800</v>
      </c>
      <c r="H19" s="167">
        <f t="shared" ref="H19:H32" si="3">G19-(G19*$H$13)</f>
        <v>6860</v>
      </c>
      <c r="I19" s="16">
        <f t="shared" ref="I19:I32" si="4">J19*$I$13</f>
        <v>15450</v>
      </c>
      <c r="J19" s="118">
        <f>MROUND((ОЗП1!J19-$M$13)*$M$14,100)</f>
        <v>10300</v>
      </c>
      <c r="K19" s="167">
        <f t="shared" ref="K19:K32" si="5">J19-(J19*$K$13)</f>
        <v>7210</v>
      </c>
      <c r="L19" s="14">
        <f t="shared" ref="L19:L32" si="6">M19*$L$13</f>
        <v>15750</v>
      </c>
      <c r="M19" s="118">
        <f>MROUND((ОЗП1!M19-$M$13)*$M$14,100)</f>
        <v>10500</v>
      </c>
      <c r="N19" s="167">
        <f t="shared" ref="N19:N31" si="7">M19-(M19*$N$13)</f>
        <v>7350</v>
      </c>
      <c r="O19" s="14">
        <f>[2]ГОСТЗ!$O19</f>
        <v>19534</v>
      </c>
      <c r="P19" s="14">
        <f>СКП!P20-$M$13</f>
        <v>9770</v>
      </c>
      <c r="Q19" s="17">
        <f t="shared" ref="Q19:Q26" si="8">P19-(P19*$N$13)</f>
        <v>6839</v>
      </c>
      <c r="R19" s="67"/>
    </row>
    <row r="20" spans="1:18" s="112" customFormat="1" ht="27.75" customHeight="1" thickBot="1" x14ac:dyDescent="0.3">
      <c r="A20" s="27">
        <v>6</v>
      </c>
      <c r="B20" s="34" t="s">
        <v>15</v>
      </c>
      <c r="C20" s="16">
        <f t="shared" si="0"/>
        <v>15450</v>
      </c>
      <c r="D20" s="7">
        <f>MROUND((ОЗП1!D20-$M$13)*$M$14,100)</f>
        <v>10300</v>
      </c>
      <c r="E20" s="167">
        <f t="shared" si="1"/>
        <v>7210</v>
      </c>
      <c r="F20" s="16">
        <f t="shared" si="2"/>
        <v>13500</v>
      </c>
      <c r="G20" s="7">
        <f>MROUND((ОЗП1!G20-$M$13)*$M$14,100)</f>
        <v>9000</v>
      </c>
      <c r="H20" s="167">
        <f t="shared" si="3"/>
        <v>6300</v>
      </c>
      <c r="I20" s="16">
        <f t="shared" si="4"/>
        <v>14100</v>
      </c>
      <c r="J20" s="7">
        <f>MROUND((ОЗП1!J20-$M$13)*$M$14,100)</f>
        <v>9400</v>
      </c>
      <c r="K20" s="167">
        <f t="shared" si="5"/>
        <v>6580</v>
      </c>
      <c r="L20" s="14">
        <f t="shared" si="6"/>
        <v>14550</v>
      </c>
      <c r="M20" s="7">
        <f>MROUND((ОЗП1!M20-$M$13)*$M$14,100)</f>
        <v>9700</v>
      </c>
      <c r="N20" s="167">
        <f t="shared" si="7"/>
        <v>6790</v>
      </c>
      <c r="O20" s="14">
        <f>[2]ГОСТЗ!$O20</f>
        <v>19534</v>
      </c>
      <c r="P20" s="14">
        <f>СКП!P21-$M$13</f>
        <v>9070</v>
      </c>
      <c r="Q20" s="17">
        <f t="shared" si="8"/>
        <v>6349</v>
      </c>
      <c r="R20" s="67"/>
    </row>
    <row r="21" spans="1:18" s="112" customFormat="1" ht="27.75" customHeight="1" x14ac:dyDescent="0.25">
      <c r="A21" s="28">
        <v>7</v>
      </c>
      <c r="B21" s="34" t="s">
        <v>34</v>
      </c>
      <c r="C21" s="16">
        <f t="shared" si="0"/>
        <v>17100</v>
      </c>
      <c r="D21" s="7">
        <f>MROUND((ОЗП1!D21-$M$13)*$M$14,100)</f>
        <v>11400</v>
      </c>
      <c r="E21" s="167">
        <f t="shared" si="1"/>
        <v>7980</v>
      </c>
      <c r="F21" s="16">
        <f t="shared" si="2"/>
        <v>15000</v>
      </c>
      <c r="G21" s="7">
        <f>MROUND((ОЗП1!G21-$M$13)*$M$14,100)</f>
        <v>10000</v>
      </c>
      <c r="H21" s="167">
        <f t="shared" si="3"/>
        <v>7000</v>
      </c>
      <c r="I21" s="16">
        <f t="shared" si="4"/>
        <v>15750</v>
      </c>
      <c r="J21" s="7">
        <f>MROUND((ОЗП1!J21-$M$13)*$M$14,100)</f>
        <v>10500</v>
      </c>
      <c r="K21" s="167">
        <f t="shared" si="5"/>
        <v>7350</v>
      </c>
      <c r="L21" s="14">
        <f t="shared" si="6"/>
        <v>16200</v>
      </c>
      <c r="M21" s="7">
        <f>MROUND((ОЗП1!M21-$M$13)*$M$14,100)</f>
        <v>10800</v>
      </c>
      <c r="N21" s="167">
        <f t="shared" si="7"/>
        <v>7560</v>
      </c>
      <c r="O21" s="14">
        <f>[2]ГОСТЗ!$O21</f>
        <v>19534</v>
      </c>
      <c r="P21" s="14">
        <f>СКП!P22-$M$13</f>
        <v>9970</v>
      </c>
      <c r="Q21" s="17">
        <f t="shared" si="8"/>
        <v>6979</v>
      </c>
      <c r="R21" s="67"/>
    </row>
    <row r="22" spans="1:18" s="112" customFormat="1" ht="27" customHeight="1" thickBot="1" x14ac:dyDescent="0.3">
      <c r="A22" s="27">
        <v>8</v>
      </c>
      <c r="B22" s="34" t="s">
        <v>16</v>
      </c>
      <c r="C22" s="16">
        <f t="shared" si="0"/>
        <v>13950</v>
      </c>
      <c r="D22" s="7">
        <f>MROUND((ОЗП1!D22-$M$13)*$M$14,100)</f>
        <v>9300</v>
      </c>
      <c r="E22" s="167">
        <f t="shared" si="1"/>
        <v>6510</v>
      </c>
      <c r="F22" s="16">
        <f t="shared" si="2"/>
        <v>12000</v>
      </c>
      <c r="G22" s="7">
        <f>MROUND((ОЗП1!G22-$M$13)*$M$14,100)</f>
        <v>8000</v>
      </c>
      <c r="H22" s="167">
        <f t="shared" si="3"/>
        <v>5600</v>
      </c>
      <c r="I22" s="16">
        <f t="shared" si="4"/>
        <v>12750</v>
      </c>
      <c r="J22" s="7">
        <f>MROUND((ОЗП1!J22-$M$13)*$M$14,100)</f>
        <v>8500</v>
      </c>
      <c r="K22" s="167">
        <f t="shared" si="5"/>
        <v>5950</v>
      </c>
      <c r="L22" s="14">
        <f t="shared" si="6"/>
        <v>13050</v>
      </c>
      <c r="M22" s="7">
        <f>MROUND((ОЗП1!M22-$M$13)*$M$14,100)</f>
        <v>8700</v>
      </c>
      <c r="N22" s="167">
        <f t="shared" si="7"/>
        <v>6090</v>
      </c>
      <c r="O22" s="14">
        <f>[2]ГОСТЗ!$O22</f>
        <v>19534</v>
      </c>
      <c r="P22" s="14">
        <f>СКП!P23-$M$13</f>
        <v>8270</v>
      </c>
      <c r="Q22" s="17">
        <f t="shared" si="8"/>
        <v>5789</v>
      </c>
      <c r="R22" s="67"/>
    </row>
    <row r="23" spans="1:18" s="112" customFormat="1" ht="26.25" customHeight="1" x14ac:dyDescent="0.25">
      <c r="A23" s="28">
        <v>9</v>
      </c>
      <c r="B23" s="34" t="s">
        <v>17</v>
      </c>
      <c r="C23" s="16">
        <f t="shared" si="0"/>
        <v>12750</v>
      </c>
      <c r="D23" s="7">
        <f>MROUND((ОЗП1!D23-$M$13)*$M$14,100)</f>
        <v>8500</v>
      </c>
      <c r="E23" s="167">
        <f t="shared" si="1"/>
        <v>5950</v>
      </c>
      <c r="F23" s="16">
        <f t="shared" si="2"/>
        <v>10800</v>
      </c>
      <c r="G23" s="7">
        <f>MROUND((ОЗП1!G23-$M$13)*$M$14,100)</f>
        <v>7200</v>
      </c>
      <c r="H23" s="167">
        <f t="shared" si="3"/>
        <v>5040</v>
      </c>
      <c r="I23" s="16">
        <f t="shared" si="4"/>
        <v>11400</v>
      </c>
      <c r="J23" s="7">
        <f>MROUND((ОЗП1!J23-$M$13)*$M$14,100)</f>
        <v>7600</v>
      </c>
      <c r="K23" s="167">
        <f t="shared" si="5"/>
        <v>5320</v>
      </c>
      <c r="L23" s="14">
        <f t="shared" si="6"/>
        <v>11850</v>
      </c>
      <c r="M23" s="7">
        <f>MROUND((ОЗП1!M23-$M$13)*$M$14,100)</f>
        <v>7900</v>
      </c>
      <c r="N23" s="167">
        <f t="shared" si="7"/>
        <v>5530</v>
      </c>
      <c r="O23" s="14">
        <f>[2]ГОСТЗ!$O23</f>
        <v>19534</v>
      </c>
      <c r="P23" s="14">
        <f>СКП!P24-$M$13</f>
        <v>8258.9830508474588</v>
      </c>
      <c r="Q23" s="17">
        <f t="shared" si="8"/>
        <v>5781.2881355932213</v>
      </c>
      <c r="R23" s="67"/>
    </row>
    <row r="24" spans="1:18" s="112" customFormat="1" ht="26.25" customHeight="1" thickBot="1" x14ac:dyDescent="0.3">
      <c r="A24" s="27">
        <v>10</v>
      </c>
      <c r="B24" s="34" t="s">
        <v>18</v>
      </c>
      <c r="C24" s="16">
        <f t="shared" si="0"/>
        <v>20400</v>
      </c>
      <c r="D24" s="10">
        <f>MROUND((ОЗП1!D24-$M$13)*$M$14,100)</f>
        <v>13600</v>
      </c>
      <c r="E24" s="167">
        <f t="shared" si="1"/>
        <v>9520</v>
      </c>
      <c r="F24" s="16">
        <f t="shared" si="2"/>
        <v>18450</v>
      </c>
      <c r="G24" s="10">
        <f>MROUND((ОЗП1!G24-$M$13)*$M$14,100)</f>
        <v>12300</v>
      </c>
      <c r="H24" s="167">
        <f t="shared" si="3"/>
        <v>8610</v>
      </c>
      <c r="I24" s="16">
        <f t="shared" si="4"/>
        <v>19200</v>
      </c>
      <c r="J24" s="10">
        <f>MROUND((ОЗП1!J24-$M$13)*$M$14,100)</f>
        <v>12800</v>
      </c>
      <c r="K24" s="167">
        <f t="shared" si="5"/>
        <v>8960</v>
      </c>
      <c r="L24" s="14">
        <f t="shared" si="6"/>
        <v>19500</v>
      </c>
      <c r="M24" s="10">
        <f>MROUND((ОЗП1!M24-$M$13)*$M$14,100)</f>
        <v>13000</v>
      </c>
      <c r="N24" s="167">
        <f t="shared" si="7"/>
        <v>9100</v>
      </c>
      <c r="O24" s="14">
        <f>[2]ГОСТЗ!$O24</f>
        <v>22490</v>
      </c>
      <c r="P24" s="14">
        <f>СКП!P25-$M$13</f>
        <v>11870</v>
      </c>
      <c r="Q24" s="17">
        <f t="shared" si="8"/>
        <v>8309</v>
      </c>
      <c r="R24" s="67"/>
    </row>
    <row r="25" spans="1:18" s="112" customFormat="1" ht="26.25" customHeight="1" x14ac:dyDescent="0.25">
      <c r="A25" s="28">
        <v>11</v>
      </c>
      <c r="B25" s="34" t="s">
        <v>19</v>
      </c>
      <c r="C25" s="16">
        <f t="shared" si="0"/>
        <v>19050</v>
      </c>
      <c r="D25" s="10">
        <f>MROUND((ОЗП1!D25-$M$13)*$M$14,100)</f>
        <v>12700</v>
      </c>
      <c r="E25" s="167">
        <f t="shared" si="1"/>
        <v>8890</v>
      </c>
      <c r="F25" s="16">
        <f t="shared" si="2"/>
        <v>17100</v>
      </c>
      <c r="G25" s="10">
        <f>MROUND((ОЗП1!G25-$M$13)*$M$14,100)</f>
        <v>11400</v>
      </c>
      <c r="H25" s="167">
        <f t="shared" si="3"/>
        <v>7980</v>
      </c>
      <c r="I25" s="16">
        <f t="shared" si="4"/>
        <v>17700</v>
      </c>
      <c r="J25" s="10">
        <f>MROUND((ОЗП1!J25-$M$13)*$M$14,100)</f>
        <v>11800</v>
      </c>
      <c r="K25" s="167">
        <f t="shared" si="5"/>
        <v>8260</v>
      </c>
      <c r="L25" s="14">
        <f t="shared" si="6"/>
        <v>18150</v>
      </c>
      <c r="M25" s="10">
        <f>MROUND((ОЗП1!M25-$M$13)*$M$14,100)</f>
        <v>12100</v>
      </c>
      <c r="N25" s="167">
        <f t="shared" si="7"/>
        <v>8470</v>
      </c>
      <c r="O25" s="14">
        <f>[2]ГОСТЗ!$O25</f>
        <v>22490</v>
      </c>
      <c r="P25" s="14">
        <f>СКП!P26-$M$13</f>
        <v>11070</v>
      </c>
      <c r="Q25" s="17">
        <f t="shared" si="8"/>
        <v>7749</v>
      </c>
      <c r="R25" s="67"/>
    </row>
    <row r="26" spans="1:18" s="112" customFormat="1" ht="30" customHeight="1" thickBot="1" x14ac:dyDescent="0.3">
      <c r="A26" s="27">
        <v>12</v>
      </c>
      <c r="B26" s="35" t="s">
        <v>28</v>
      </c>
      <c r="C26" s="1">
        <f t="shared" si="0"/>
        <v>12750</v>
      </c>
      <c r="D26" s="10">
        <f>MROUND((ОЗП1!D26-$M$13)*$M$14,100)</f>
        <v>8500</v>
      </c>
      <c r="E26" s="168">
        <f t="shared" si="1"/>
        <v>5950</v>
      </c>
      <c r="F26" s="1">
        <f t="shared" si="2"/>
        <v>10800</v>
      </c>
      <c r="G26" s="10">
        <f>MROUND((ОЗП1!G26-$M$13)*$M$14,100)</f>
        <v>7200</v>
      </c>
      <c r="H26" s="168">
        <f t="shared" si="3"/>
        <v>5040</v>
      </c>
      <c r="I26" s="1">
        <f t="shared" si="4"/>
        <v>11400</v>
      </c>
      <c r="J26" s="10">
        <f>MROUND((ОЗП1!J26-$M$13)*$M$14,100)</f>
        <v>7600</v>
      </c>
      <c r="K26" s="168">
        <f t="shared" si="5"/>
        <v>5320</v>
      </c>
      <c r="L26" s="8">
        <f t="shared" si="6"/>
        <v>11850</v>
      </c>
      <c r="M26" s="10">
        <f>MROUND((ОЗП1!M26-$M$13)*$M$14,100)</f>
        <v>7900</v>
      </c>
      <c r="N26" s="168">
        <f t="shared" si="7"/>
        <v>5530</v>
      </c>
      <c r="O26" s="96">
        <f>[2]ГОСТЗ!$O26</f>
        <v>19900</v>
      </c>
      <c r="P26" s="2">
        <f>СКП!P27-$M$13</f>
        <v>8414.0677966101703</v>
      </c>
      <c r="Q26" s="3">
        <f t="shared" si="8"/>
        <v>5889.8474576271192</v>
      </c>
      <c r="R26" s="67"/>
    </row>
    <row r="27" spans="1:18" s="112" customFormat="1" ht="30" customHeight="1" x14ac:dyDescent="0.25">
      <c r="A27" s="28">
        <v>13</v>
      </c>
      <c r="B27" s="36" t="s">
        <v>20</v>
      </c>
      <c r="C27" s="12">
        <f t="shared" si="0"/>
        <v>11100</v>
      </c>
      <c r="D27" s="22">
        <f>MROUND((ОЗП1!D27-$M$13)*$M$14,100)</f>
        <v>7400</v>
      </c>
      <c r="E27" s="169" t="s">
        <v>2</v>
      </c>
      <c r="F27" s="12">
        <f t="shared" si="2"/>
        <v>9150</v>
      </c>
      <c r="G27" s="22">
        <f>MROUND((ОЗП1!G27-$M$13)*$M$14,100)</f>
        <v>6100</v>
      </c>
      <c r="H27" s="169" t="s">
        <v>2</v>
      </c>
      <c r="I27" s="12">
        <f t="shared" si="4"/>
        <v>9900</v>
      </c>
      <c r="J27" s="22">
        <f>MROUND((ОЗП1!J27-$M$13)*$M$14,100)</f>
        <v>6600</v>
      </c>
      <c r="K27" s="169" t="s">
        <v>2</v>
      </c>
      <c r="L27" s="9">
        <f t="shared" si="6"/>
        <v>10200</v>
      </c>
      <c r="M27" s="22">
        <f>MROUND((ОЗП1!M27-$M$13)*$M$14,100)</f>
        <v>6800</v>
      </c>
      <c r="N27" s="169" t="s">
        <v>2</v>
      </c>
      <c r="O27" s="9">
        <f>[2]ГОСТЗ!$O27</f>
        <v>16950</v>
      </c>
      <c r="P27" s="9">
        <f>СКП!P28-$M$13</f>
        <v>7164.0677966101703</v>
      </c>
      <c r="Q27" s="13" t="s">
        <v>2</v>
      </c>
      <c r="R27" s="67"/>
    </row>
    <row r="28" spans="1:18" s="112" customFormat="1" ht="26.25" customHeight="1" thickBot="1" x14ac:dyDescent="0.3">
      <c r="A28" s="27">
        <v>14</v>
      </c>
      <c r="B28" s="34" t="s">
        <v>21</v>
      </c>
      <c r="C28" s="16">
        <f t="shared" si="0"/>
        <v>12900</v>
      </c>
      <c r="D28" s="118">
        <f>MROUND((ОЗП1!D28-$M$13)*$M$14,100)</f>
        <v>8600</v>
      </c>
      <c r="E28" s="167">
        <f t="shared" si="1"/>
        <v>6020</v>
      </c>
      <c r="F28" s="16">
        <f t="shared" si="2"/>
        <v>10950</v>
      </c>
      <c r="G28" s="118">
        <f>MROUND((ОЗП1!G28-$M$13)*$M$14,100)</f>
        <v>7300</v>
      </c>
      <c r="H28" s="167">
        <f t="shared" si="3"/>
        <v>5110</v>
      </c>
      <c r="I28" s="16">
        <f t="shared" si="4"/>
        <v>11700</v>
      </c>
      <c r="J28" s="118">
        <f>MROUND((ОЗП1!J28-$M$13)*$M$14,100)</f>
        <v>7800</v>
      </c>
      <c r="K28" s="167">
        <f t="shared" si="5"/>
        <v>5460</v>
      </c>
      <c r="L28" s="14">
        <f t="shared" si="6"/>
        <v>12000</v>
      </c>
      <c r="M28" s="118">
        <f>MROUND((ОЗП1!M28-$M$13)*$M$14,100)</f>
        <v>8000</v>
      </c>
      <c r="N28" s="167">
        <f t="shared" si="7"/>
        <v>5600</v>
      </c>
      <c r="O28" s="14">
        <f>[2]ГОСТЗ!$O28</f>
        <v>18057</v>
      </c>
      <c r="P28" s="14">
        <f>СКП!P29-$M$13</f>
        <v>7670</v>
      </c>
      <c r="Q28" s="17">
        <f>P28-(P28*$N$13)</f>
        <v>5369</v>
      </c>
      <c r="R28" s="67"/>
    </row>
    <row r="29" spans="1:18" s="112" customFormat="1" ht="30" customHeight="1" thickBot="1" x14ac:dyDescent="0.3">
      <c r="A29" s="28">
        <v>15</v>
      </c>
      <c r="B29" s="34" t="s">
        <v>22</v>
      </c>
      <c r="C29" s="16">
        <f t="shared" si="0"/>
        <v>18000</v>
      </c>
      <c r="D29" s="7">
        <f>MROUND((ОЗП1!D29-$M$13)*$M$14,100)</f>
        <v>12000</v>
      </c>
      <c r="E29" s="167">
        <f t="shared" si="1"/>
        <v>8400</v>
      </c>
      <c r="F29" s="16">
        <f t="shared" si="2"/>
        <v>15900</v>
      </c>
      <c r="G29" s="7">
        <f>MROUND((ОЗП1!G29-$M$13)*$M$14,100)</f>
        <v>10600</v>
      </c>
      <c r="H29" s="167">
        <f t="shared" si="3"/>
        <v>7420</v>
      </c>
      <c r="I29" s="16">
        <f t="shared" si="4"/>
        <v>16650</v>
      </c>
      <c r="J29" s="7">
        <f>MROUND((ОЗП1!J29-$M$13)*$M$14,100)</f>
        <v>11100</v>
      </c>
      <c r="K29" s="167">
        <f t="shared" si="5"/>
        <v>7770</v>
      </c>
      <c r="L29" s="14">
        <f t="shared" si="6"/>
        <v>17100</v>
      </c>
      <c r="M29" s="7">
        <f>MROUND((ОЗП1!M29-$M$13)*$M$14,100)</f>
        <v>11400</v>
      </c>
      <c r="N29" s="167">
        <f t="shared" si="7"/>
        <v>7980</v>
      </c>
      <c r="O29" s="14">
        <f>[2]ГОСТЗ!$O29</f>
        <v>28401</v>
      </c>
      <c r="P29" s="14">
        <f>СКП!P30-$M$13</f>
        <v>12016.186440677966</v>
      </c>
      <c r="Q29" s="17">
        <f>P29-(P29*$N$13)</f>
        <v>8411.3305084745771</v>
      </c>
      <c r="R29" s="67"/>
    </row>
    <row r="30" spans="1:18" s="112" customFormat="1" ht="30" hidden="1" customHeight="1" thickBot="1" x14ac:dyDescent="0.3">
      <c r="A30" s="27">
        <v>16</v>
      </c>
      <c r="B30" s="34" t="s">
        <v>23</v>
      </c>
      <c r="C30" s="16"/>
      <c r="D30" s="118" t="e">
        <f>MROUND((ОЗП1!D30-$M$13)*$M$14,100)</f>
        <v>#NUM!</v>
      </c>
      <c r="E30" s="167"/>
      <c r="F30" s="16"/>
      <c r="G30" s="118" t="e">
        <f>MROUND((ОЗП1!G30-$M$13)*$M$14,100)</f>
        <v>#NUM!</v>
      </c>
      <c r="H30" s="167"/>
      <c r="I30" s="16"/>
      <c r="J30" s="118" t="e">
        <f>MROUND((ОЗП1!J30-$M$13)*$M$14,100)</f>
        <v>#NUM!</v>
      </c>
      <c r="K30" s="167"/>
      <c r="L30" s="14"/>
      <c r="M30" s="118" t="e">
        <f>MROUND((ОЗП1!M30-$M$13)*$M$14,100)</f>
        <v>#NUM!</v>
      </c>
      <c r="N30" s="167"/>
      <c r="O30" s="14">
        <f>[2]ГОСТЗ!$O30</f>
        <v>35791</v>
      </c>
      <c r="P30" s="14" t="e">
        <f>СКП!#REF!-$M$13</f>
        <v>#REF!</v>
      </c>
      <c r="Q30" s="17" t="e">
        <f>P30-(P30*$N$13)</f>
        <v>#REF!</v>
      </c>
      <c r="R30" s="67"/>
    </row>
    <row r="31" spans="1:18" s="112" customFormat="1" ht="30" customHeight="1" thickBot="1" x14ac:dyDescent="0.3">
      <c r="A31" s="28">
        <v>16</v>
      </c>
      <c r="B31" s="35" t="s">
        <v>24</v>
      </c>
      <c r="C31" s="1">
        <f t="shared" si="0"/>
        <v>26250</v>
      </c>
      <c r="D31" s="2">
        <f>MROUND((ОЗП1!D31-$M$13)*$M$14,100)</f>
        <v>17500</v>
      </c>
      <c r="E31" s="168">
        <f t="shared" si="1"/>
        <v>12250</v>
      </c>
      <c r="F31" s="1">
        <f t="shared" si="2"/>
        <v>24300</v>
      </c>
      <c r="G31" s="2">
        <f>MROUND((ОЗП1!G31-$M$13)*$M$14,100)</f>
        <v>16200</v>
      </c>
      <c r="H31" s="168">
        <f t="shared" si="3"/>
        <v>11340</v>
      </c>
      <c r="I31" s="1">
        <f t="shared" si="4"/>
        <v>24900</v>
      </c>
      <c r="J31" s="2">
        <f>MROUND((ОЗП1!J31-$M$13)*$M$14,100)</f>
        <v>16600</v>
      </c>
      <c r="K31" s="168">
        <f t="shared" si="5"/>
        <v>11620</v>
      </c>
      <c r="L31" s="8">
        <f t="shared" si="6"/>
        <v>25350</v>
      </c>
      <c r="M31" s="2">
        <f>MROUND((ОЗП1!M31-$M$13)*$M$14,100)</f>
        <v>16900</v>
      </c>
      <c r="N31" s="168">
        <f t="shared" si="7"/>
        <v>11830</v>
      </c>
      <c r="O31" s="8">
        <f>[2]ГОСТЗ!$O31</f>
        <v>35791</v>
      </c>
      <c r="P31" s="8">
        <f>СКП!P31-$M$13</f>
        <v>15147.542372881357</v>
      </c>
      <c r="Q31" s="3">
        <f>P31-(P31*$N$13)</f>
        <v>10603.27966101695</v>
      </c>
      <c r="R31" s="67"/>
    </row>
    <row r="32" spans="1:18" s="112" customFormat="1" ht="21.75" customHeight="1" thickBot="1" x14ac:dyDescent="0.3">
      <c r="A32" s="4">
        <v>17</v>
      </c>
      <c r="B32" s="107" t="s">
        <v>25</v>
      </c>
      <c r="C32" s="71">
        <f t="shared" si="0"/>
        <v>15450</v>
      </c>
      <c r="D32" s="22">
        <f>MROUND((ОЗП1!D32-$M$13)*$M$14,100)</f>
        <v>10300</v>
      </c>
      <c r="E32" s="170">
        <f t="shared" si="1"/>
        <v>7210</v>
      </c>
      <c r="F32" s="71">
        <f t="shared" si="2"/>
        <v>13500</v>
      </c>
      <c r="G32" s="22">
        <f>MROUND((ОЗП1!G32-$M$13)*$M$14,100)</f>
        <v>9000</v>
      </c>
      <c r="H32" s="170">
        <f t="shared" si="3"/>
        <v>6300</v>
      </c>
      <c r="I32" s="71">
        <f t="shared" si="4"/>
        <v>14100</v>
      </c>
      <c r="J32" s="22">
        <f>MROUND((ОЗП1!J32-$M$13)*$M$14,100)</f>
        <v>9400</v>
      </c>
      <c r="K32" s="170">
        <f t="shared" si="5"/>
        <v>6580</v>
      </c>
      <c r="L32" s="73">
        <f t="shared" si="6"/>
        <v>14550</v>
      </c>
      <c r="M32" s="22">
        <f>MROUND((ОЗП1!M32-$M$13)*$M$14,100)</f>
        <v>9700</v>
      </c>
      <c r="N32" s="170">
        <f>M32-(M32*$N$13)</f>
        <v>6790</v>
      </c>
      <c r="O32" s="73">
        <f>[2]ГОСТЗ!$O32</f>
        <v>21012</v>
      </c>
      <c r="P32" s="73">
        <f>СКП!P32-$M$13</f>
        <v>9070</v>
      </c>
      <c r="Q32" s="72">
        <f>P32-(P32*$N$13)</f>
        <v>6349</v>
      </c>
      <c r="R32" s="67"/>
    </row>
    <row r="33" spans="1:17" s="112" customFormat="1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7" ht="8.25" customHeight="1" x14ac:dyDescent="0.25">
      <c r="C34" s="80"/>
      <c r="D34" s="81"/>
      <c r="E34" s="80"/>
      <c r="F34" s="80"/>
      <c r="G34" s="80"/>
      <c r="H34" s="80"/>
      <c r="I34" s="80"/>
      <c r="J34" s="81"/>
      <c r="K34" s="67"/>
      <c r="L34" s="67"/>
      <c r="M34" s="67"/>
      <c r="N34" s="67"/>
      <c r="O34" s="67"/>
      <c r="P34" s="67"/>
      <c r="Q34" s="67"/>
    </row>
    <row r="35" spans="1:17" ht="13.5" customHeight="1" x14ac:dyDescent="0.25">
      <c r="B35" s="200" t="s">
        <v>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49"/>
      <c r="P35" s="49"/>
      <c r="Q35" s="49"/>
    </row>
    <row r="36" spans="1:17" ht="13.5" customHeight="1" x14ac:dyDescent="0.25">
      <c r="B36" s="200" t="s">
        <v>62</v>
      </c>
      <c r="C36" s="200"/>
      <c r="D36" s="200"/>
      <c r="E36" s="200"/>
      <c r="F36" s="200"/>
      <c r="G36" s="200"/>
      <c r="H36" s="200" t="s">
        <v>65</v>
      </c>
      <c r="I36" s="200"/>
      <c r="J36" s="200"/>
      <c r="K36" s="200"/>
      <c r="L36" s="200"/>
      <c r="M36" s="200"/>
      <c r="N36" s="200"/>
      <c r="O36" s="49"/>
      <c r="P36" s="49"/>
      <c r="Q36" s="49"/>
    </row>
    <row r="37" spans="1:17" ht="13.5" customHeight="1" x14ac:dyDescent="0.25">
      <c r="C37" s="224"/>
      <c r="D37" s="224"/>
      <c r="E37" s="224"/>
    </row>
    <row r="39" spans="1:17" ht="13.5" customHeight="1" x14ac:dyDescent="0.25">
      <c r="C39" s="199"/>
      <c r="D39" s="199"/>
      <c r="E39" s="224"/>
      <c r="F39" s="224"/>
      <c r="G39" s="224"/>
      <c r="H39" s="224"/>
      <c r="I39" s="224"/>
      <c r="J39" s="224"/>
    </row>
  </sheetData>
  <mergeCells count="25">
    <mergeCell ref="C37:E37"/>
    <mergeCell ref="C39:D39"/>
    <mergeCell ref="E39:J39"/>
    <mergeCell ref="A9:A12"/>
    <mergeCell ref="B9:B12"/>
    <mergeCell ref="C9:E9"/>
    <mergeCell ref="F9:H9"/>
    <mergeCell ref="I9:K9"/>
    <mergeCell ref="A33:N33"/>
    <mergeCell ref="B36:G36"/>
    <mergeCell ref="H36:N36"/>
    <mergeCell ref="H35:N35"/>
    <mergeCell ref="B35:G35"/>
    <mergeCell ref="C4:N4"/>
    <mergeCell ref="A5:N5"/>
    <mergeCell ref="C1:Q1"/>
    <mergeCell ref="J2:Q2"/>
    <mergeCell ref="H3:Q3"/>
    <mergeCell ref="A8:Q8"/>
    <mergeCell ref="O9:Q9"/>
    <mergeCell ref="O10:P10"/>
    <mergeCell ref="Q10:Q12"/>
    <mergeCell ref="O11:O12"/>
    <mergeCell ref="P11:P12"/>
    <mergeCell ref="L9:N9"/>
  </mergeCells>
  <pageMargins left="0.7" right="0.7" top="0.75" bottom="0.75" header="0.3" footer="0.3"/>
  <pageSetup paperSize="9" scale="62" orientation="landscape" r:id="rId1"/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80" zoomScaleNormal="80" zoomScaleSheetLayoutView="85" workbookViewId="0">
      <selection activeCell="C9" sqref="C9:N9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3" hidden="1" customWidth="1"/>
    <col min="18" max="16384" width="9.140625" style="49"/>
  </cols>
  <sheetData>
    <row r="1" spans="1:18" ht="18.75" customHeight="1" x14ac:dyDescent="0.25">
      <c r="C1" s="174" t="s">
        <v>91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ht="16.5" customHeight="1" x14ac:dyDescent="0.25">
      <c r="C2" s="163"/>
      <c r="D2" s="163"/>
      <c r="E2" s="163"/>
      <c r="F2" s="163"/>
      <c r="G2" s="163"/>
      <c r="H2" s="163"/>
      <c r="I2" s="163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ht="15.75" customHeight="1" x14ac:dyDescent="0.3">
      <c r="C3" s="163"/>
      <c r="D3" s="163"/>
      <c r="E3" s="163"/>
      <c r="F3" s="163"/>
      <c r="G3" s="163"/>
      <c r="H3" s="175" t="s">
        <v>64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14.25" customHeight="1" x14ac:dyDescent="0.25">
      <c r="A4" s="205" t="s">
        <v>77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49"/>
      <c r="P4" s="49"/>
      <c r="Q4" s="49"/>
    </row>
    <row r="5" spans="1:18" ht="6" customHeight="1" x14ac:dyDescent="0.25"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8" ht="5.25" customHeight="1" x14ac:dyDescent="0.25">
      <c r="A6" s="98"/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8" ht="16.5" x14ac:dyDescent="0.25">
      <c r="A7" s="174" t="s">
        <v>40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8" ht="3.75" customHeight="1" thickBot="1" x14ac:dyDescent="0.3">
      <c r="A8" s="69"/>
      <c r="B8" s="69"/>
      <c r="C8" s="69"/>
      <c r="D8" s="69"/>
      <c r="E8" s="69"/>
      <c r="F8" s="69"/>
      <c r="G8" s="69"/>
      <c r="H8" s="69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94</v>
      </c>
      <c r="D9" s="177"/>
      <c r="E9" s="177"/>
      <c r="F9" s="176" t="s">
        <v>95</v>
      </c>
      <c r="G9" s="177"/>
      <c r="H9" s="178"/>
      <c r="I9" s="187" t="s">
        <v>97</v>
      </c>
      <c r="J9" s="177"/>
      <c r="K9" s="188"/>
      <c r="L9" s="176" t="s">
        <v>96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11" customFormat="1" ht="14.45" hidden="1" customHeight="1" outlineLevel="1" x14ac:dyDescent="0.25">
      <c r="A13" s="52"/>
      <c r="B13" s="52"/>
      <c r="C13" s="115">
        <v>1.5</v>
      </c>
      <c r="D13" s="101">
        <f>M13</f>
        <v>230</v>
      </c>
      <c r="E13" s="70">
        <v>0.3</v>
      </c>
      <c r="F13" s="115">
        <v>1.5</v>
      </c>
      <c r="G13" s="101">
        <f>M13</f>
        <v>230</v>
      </c>
      <c r="H13" s="55">
        <v>0.3</v>
      </c>
      <c r="I13" s="113">
        <v>1.5</v>
      </c>
      <c r="J13" s="101">
        <f>M13</f>
        <v>230</v>
      </c>
      <c r="K13" s="56">
        <v>0.3</v>
      </c>
      <c r="L13" s="100">
        <v>1.5</v>
      </c>
      <c r="M13" s="101">
        <v>230</v>
      </c>
      <c r="N13" s="102">
        <v>0.3</v>
      </c>
      <c r="O13" s="100">
        <v>1.4</v>
      </c>
      <c r="P13" s="101">
        <v>400</v>
      </c>
      <c r="Q13" s="102">
        <v>0.3</v>
      </c>
    </row>
    <row r="14" spans="1:18" s="111" customFormat="1" ht="13.9" hidden="1" customHeight="1" outlineLevel="1" thickBot="1" x14ac:dyDescent="0.3">
      <c r="A14" s="60"/>
      <c r="B14" s="60"/>
      <c r="C14" s="64">
        <f>L14</f>
        <v>400</v>
      </c>
      <c r="D14" s="63">
        <v>1.2</v>
      </c>
      <c r="E14" s="44"/>
      <c r="F14" s="64">
        <f>L14</f>
        <v>400</v>
      </c>
      <c r="G14" s="63">
        <v>1.2</v>
      </c>
      <c r="H14" s="45"/>
      <c r="I14" s="64">
        <f>L14</f>
        <v>400</v>
      </c>
      <c r="J14" s="63">
        <v>1.2</v>
      </c>
      <c r="K14" s="46"/>
      <c r="L14" s="64">
        <v>400</v>
      </c>
      <c r="M14" s="63">
        <v>1.2</v>
      </c>
      <c r="N14" s="45"/>
      <c r="O14" s="64"/>
      <c r="P14" s="63"/>
      <c r="Q14" s="45"/>
    </row>
    <row r="15" spans="1:18" s="112" customFormat="1" ht="27.75" customHeight="1" collapsed="1" x14ac:dyDescent="0.25">
      <c r="A15" s="28">
        <v>1</v>
      </c>
      <c r="B15" s="33" t="s">
        <v>31</v>
      </c>
      <c r="C15" s="25">
        <f>D15*$C$13+O1521</f>
        <v>9000</v>
      </c>
      <c r="D15" s="22">
        <f>MROUND((ОЗП1!D15-$M$13-$L$14)*$M$14,100)</f>
        <v>6000</v>
      </c>
      <c r="E15" s="23" t="s">
        <v>2</v>
      </c>
      <c r="F15" s="25">
        <f>G15*$F$13</f>
        <v>6900</v>
      </c>
      <c r="G15" s="22">
        <f>MROUND((ОЗП1!G15-$M$13-$L$14)*$M$14,100)</f>
        <v>4600</v>
      </c>
      <c r="H15" s="23" t="s">
        <v>2</v>
      </c>
      <c r="I15" s="25">
        <f>J15*$I$13</f>
        <v>7650</v>
      </c>
      <c r="J15" s="22">
        <f>MROUND((ОЗП1!J15-$M$13-$L$14)*$M$14,100)</f>
        <v>5100</v>
      </c>
      <c r="K15" s="23" t="s">
        <v>2</v>
      </c>
      <c r="L15" s="24">
        <f>M15*$L$13</f>
        <v>8100</v>
      </c>
      <c r="M15" s="22">
        <f>MROUND((ОЗП1!M15-$M$13-$L$14)*$M$14,100)</f>
        <v>5400</v>
      </c>
      <c r="N15" s="23" t="s">
        <v>2</v>
      </c>
      <c r="O15" s="24">
        <f>[2]ГОСТ!$O15</f>
        <v>11500</v>
      </c>
      <c r="P15" s="24">
        <f t="shared" ref="P15:P32" si="0">IF((O15/2)&lt;M15,M15,(O15/2))</f>
        <v>5750</v>
      </c>
      <c r="Q15" s="23" t="s">
        <v>2</v>
      </c>
      <c r="R15" s="67"/>
    </row>
    <row r="16" spans="1:18" s="112" customFormat="1" ht="27.75" customHeight="1" thickBot="1" x14ac:dyDescent="0.3">
      <c r="A16" s="27">
        <v>2</v>
      </c>
      <c r="B16" s="34" t="s">
        <v>37</v>
      </c>
      <c r="C16" s="16">
        <f>D16*$C$13+O1522</f>
        <v>8100</v>
      </c>
      <c r="D16" s="10">
        <f>MROUND((ОЗП1!D16-$M$13-$L$14)*$M$14,100)</f>
        <v>5400</v>
      </c>
      <c r="E16" s="17" t="s">
        <v>2</v>
      </c>
      <c r="F16" s="16">
        <f>G16*$F$13</f>
        <v>6000</v>
      </c>
      <c r="G16" s="10">
        <f>MROUND((ОЗП1!G16-$M$13-$L$14)*$M$14,100)</f>
        <v>4000</v>
      </c>
      <c r="H16" s="17" t="s">
        <v>2</v>
      </c>
      <c r="I16" s="16">
        <f t="shared" ref="I16:I32" si="1">J16*$I$13</f>
        <v>6750</v>
      </c>
      <c r="J16" s="10">
        <f>MROUND((ОЗП1!J16-$M$13-$L$14)*$M$14,100)</f>
        <v>4500</v>
      </c>
      <c r="K16" s="17" t="s">
        <v>2</v>
      </c>
      <c r="L16" s="14">
        <f>M16*$L$13</f>
        <v>7200</v>
      </c>
      <c r="M16" s="10">
        <f>MROUND((ОЗП1!M16-$M$13-$L$14)*$M$14,100)</f>
        <v>4800</v>
      </c>
      <c r="N16" s="17" t="s">
        <v>2</v>
      </c>
      <c r="O16" s="14">
        <f>[2]ГОСТ!$O16</f>
        <v>11500</v>
      </c>
      <c r="P16" s="14">
        <f t="shared" si="0"/>
        <v>5750</v>
      </c>
      <c r="Q16" s="17" t="s">
        <v>2</v>
      </c>
      <c r="R16" s="67"/>
    </row>
    <row r="17" spans="1:18" s="112" customFormat="1" ht="30" customHeight="1" x14ac:dyDescent="0.25">
      <c r="A17" s="28">
        <v>3</v>
      </c>
      <c r="B17" s="33" t="s">
        <v>26</v>
      </c>
      <c r="C17" s="25">
        <f>D17*$C$13+O1523</f>
        <v>10500</v>
      </c>
      <c r="D17" s="22">
        <f>MROUND((ОЗП1!D17-$M$13-$L$14)*$M$14,100)</f>
        <v>7000</v>
      </c>
      <c r="E17" s="23" t="s">
        <v>2</v>
      </c>
      <c r="F17" s="25">
        <f>G17*$F$13</f>
        <v>8550</v>
      </c>
      <c r="G17" s="22">
        <f>MROUND((ОЗП1!G17-$M$13-$L$14)*$M$14,100)</f>
        <v>5700</v>
      </c>
      <c r="H17" s="23" t="s">
        <v>2</v>
      </c>
      <c r="I17" s="25">
        <f t="shared" si="1"/>
        <v>9300</v>
      </c>
      <c r="J17" s="22">
        <f>MROUND((ОЗП1!J17-$M$13-$L$14)*$M$14,100)</f>
        <v>6200</v>
      </c>
      <c r="K17" s="23" t="s">
        <v>2</v>
      </c>
      <c r="L17" s="24">
        <f>M17*$L$13</f>
        <v>9600</v>
      </c>
      <c r="M17" s="22">
        <f>MROUND((ОЗП1!M17-$M$13-$L$14)*$M$14,100)</f>
        <v>6400</v>
      </c>
      <c r="N17" s="23" t="s">
        <v>2</v>
      </c>
      <c r="O17" s="24">
        <f>[2]ГОСТ!$O17</f>
        <v>13212</v>
      </c>
      <c r="P17" s="24">
        <f t="shared" si="0"/>
        <v>6606</v>
      </c>
      <c r="Q17" s="23" t="s">
        <v>2</v>
      </c>
      <c r="R17" s="67"/>
    </row>
    <row r="18" spans="1:18" s="112" customFormat="1" ht="24.75" customHeight="1" thickBot="1" x14ac:dyDescent="0.3">
      <c r="A18" s="27">
        <v>4</v>
      </c>
      <c r="B18" s="34" t="s">
        <v>30</v>
      </c>
      <c r="C18" s="16">
        <f>D18*$C$13+O1522</f>
        <v>9450</v>
      </c>
      <c r="D18" s="7">
        <f>MROUND((ОЗП1!D18-$M$13-$L$14)*$M$14,100)</f>
        <v>6300</v>
      </c>
      <c r="E18" s="17" t="s">
        <v>2</v>
      </c>
      <c r="F18" s="16">
        <f>G18*$F$13</f>
        <v>7500</v>
      </c>
      <c r="G18" s="7">
        <f>MROUND((ОЗП1!G18-$M$13-$L$14)*$M$14,100)</f>
        <v>5000</v>
      </c>
      <c r="H18" s="17" t="s">
        <v>2</v>
      </c>
      <c r="I18" s="16">
        <f t="shared" si="1"/>
        <v>8250</v>
      </c>
      <c r="J18" s="7">
        <f>MROUND((ОЗП1!J18-$M$13-$L$14)*$M$14,100)</f>
        <v>5500</v>
      </c>
      <c r="K18" s="17" t="s">
        <v>2</v>
      </c>
      <c r="L18" s="14">
        <f>M18*$L$13</f>
        <v>8550</v>
      </c>
      <c r="M18" s="7">
        <f>MROUND((ОЗП1!M18-$M$13-$L$14)*$M$14,100)</f>
        <v>5700</v>
      </c>
      <c r="N18" s="17" t="s">
        <v>2</v>
      </c>
      <c r="O18" s="14">
        <f>[2]ГОСТ!$O18</f>
        <v>13212</v>
      </c>
      <c r="P18" s="14">
        <f t="shared" si="0"/>
        <v>6606</v>
      </c>
      <c r="Q18" s="17" t="s">
        <v>2</v>
      </c>
      <c r="R18" s="67"/>
    </row>
    <row r="19" spans="1:18" s="112" customFormat="1" ht="37.5" customHeight="1" x14ac:dyDescent="0.25">
      <c r="A19" s="28">
        <v>5</v>
      </c>
      <c r="B19" s="34" t="s">
        <v>27</v>
      </c>
      <c r="C19" s="16">
        <f t="shared" ref="C19:C32" si="2">D19*$C$13</f>
        <v>15900</v>
      </c>
      <c r="D19" s="118">
        <f>MROUND((ОЗП1!D19-$M$13-$L$14)*$M$14,100)</f>
        <v>10600</v>
      </c>
      <c r="E19" s="17">
        <f t="shared" ref="E19:E32" si="3">D19-(D19*$E$13)</f>
        <v>7420</v>
      </c>
      <c r="F19" s="16">
        <f t="shared" ref="F19:F32" si="4">G19*$F$13</f>
        <v>13950</v>
      </c>
      <c r="G19" s="118">
        <f>MROUND((ОЗП1!G19-$M$13-$L$14)*$M$14,100)</f>
        <v>9300</v>
      </c>
      <c r="H19" s="17">
        <f t="shared" ref="H19:H32" si="5">G19-(G19*$H$13)</f>
        <v>6510</v>
      </c>
      <c r="I19" s="16">
        <f t="shared" si="1"/>
        <v>14700</v>
      </c>
      <c r="J19" s="118">
        <f>MROUND((ОЗП1!J19-$M$13-$L$14)*$M$14,100)</f>
        <v>9800</v>
      </c>
      <c r="K19" s="17">
        <f t="shared" ref="K19:K31" si="6">J19-(J19*$K$13)</f>
        <v>6860</v>
      </c>
      <c r="L19" s="14">
        <f t="shared" ref="L19:L32" si="7">M19*$L$13</f>
        <v>15000</v>
      </c>
      <c r="M19" s="118">
        <f>MROUND((ОЗП1!M19-$M$13-$L$14)*$M$14,100)</f>
        <v>10000</v>
      </c>
      <c r="N19" s="17">
        <f t="shared" ref="N19:N31" si="8">M19-(M19*$N$13)</f>
        <v>7000</v>
      </c>
      <c r="O19" s="14">
        <f>[2]ГОСТ!$O19</f>
        <v>19034</v>
      </c>
      <c r="P19" s="14">
        <f t="shared" si="0"/>
        <v>10000</v>
      </c>
      <c r="Q19" s="17"/>
      <c r="R19" s="67"/>
    </row>
    <row r="20" spans="1:18" s="112" customFormat="1" ht="27.75" customHeight="1" thickBot="1" x14ac:dyDescent="0.3">
      <c r="A20" s="27">
        <v>6</v>
      </c>
      <c r="B20" s="34" t="s">
        <v>15</v>
      </c>
      <c r="C20" s="16">
        <f>D20*$C$13</f>
        <v>14700</v>
      </c>
      <c r="D20" s="7">
        <f>MROUND((ОЗП1!D20-$M$13-$L$14)*$M$14,100)</f>
        <v>9800</v>
      </c>
      <c r="E20" s="17">
        <f>D20-(D20*$E$13)</f>
        <v>6860</v>
      </c>
      <c r="F20" s="16">
        <f>G20*$F$13</f>
        <v>12750</v>
      </c>
      <c r="G20" s="7">
        <f>MROUND((ОЗП1!G20-$M$13-$L$14)*$M$14,100)</f>
        <v>8500</v>
      </c>
      <c r="H20" s="17">
        <f>G20-(G20*$H$13)</f>
        <v>5950</v>
      </c>
      <c r="I20" s="16">
        <f t="shared" si="1"/>
        <v>13500</v>
      </c>
      <c r="J20" s="7">
        <f>MROUND((ОЗП1!J20-$M$13-$L$14)*$M$14,100)</f>
        <v>9000</v>
      </c>
      <c r="K20" s="17">
        <f>J20-(J20*$K$13)</f>
        <v>6300</v>
      </c>
      <c r="L20" s="14">
        <f>M20*$L$13</f>
        <v>13800</v>
      </c>
      <c r="M20" s="7">
        <f>MROUND((ОЗП1!M20-$M$13-$L$14)*$M$14,100)</f>
        <v>9200</v>
      </c>
      <c r="N20" s="17">
        <f>M20-(M20*$N$13)</f>
        <v>6440</v>
      </c>
      <c r="O20" s="14">
        <f>[2]ГОСТ!$O20</f>
        <v>19034</v>
      </c>
      <c r="P20" s="14">
        <f t="shared" si="0"/>
        <v>9517</v>
      </c>
      <c r="Q20" s="17"/>
      <c r="R20" s="67"/>
    </row>
    <row r="21" spans="1:18" s="112" customFormat="1" ht="27.75" customHeight="1" x14ac:dyDescent="0.25">
      <c r="A21" s="28">
        <v>7</v>
      </c>
      <c r="B21" s="34" t="s">
        <v>35</v>
      </c>
      <c r="C21" s="16">
        <f>D21*$C$13</f>
        <v>16350</v>
      </c>
      <c r="D21" s="7">
        <f>MROUND((ОЗП1!D21-$M$13-$L$14)*$M$14,100)</f>
        <v>10900</v>
      </c>
      <c r="E21" s="17">
        <f>D21-(D21*$E$13)</f>
        <v>7630</v>
      </c>
      <c r="F21" s="16">
        <f>G21*$F$13</f>
        <v>14400</v>
      </c>
      <c r="G21" s="7">
        <f>MROUND((ОЗП1!G21-$M$13-$L$14)*$M$14,100)</f>
        <v>9600</v>
      </c>
      <c r="H21" s="17">
        <f>G21-(G21*$H$13)</f>
        <v>6720</v>
      </c>
      <c r="I21" s="16">
        <f t="shared" si="1"/>
        <v>15000</v>
      </c>
      <c r="J21" s="7">
        <f>MROUND((ОЗП1!J21-$M$13-$L$14)*$M$14,100)</f>
        <v>10000</v>
      </c>
      <c r="K21" s="17">
        <f>J21-(J21*$K$13)</f>
        <v>7000</v>
      </c>
      <c r="L21" s="14">
        <f>M21*$L$13</f>
        <v>15450</v>
      </c>
      <c r="M21" s="7">
        <f>MROUND((ОЗП1!M21-$M$13-$L$14)*$M$14,100)</f>
        <v>10300</v>
      </c>
      <c r="N21" s="17">
        <f>M21-(M21*$N$13)</f>
        <v>7210</v>
      </c>
      <c r="O21" s="14">
        <f>[2]ГОСТ!$O21</f>
        <v>19034</v>
      </c>
      <c r="P21" s="14">
        <f t="shared" si="0"/>
        <v>10300</v>
      </c>
      <c r="Q21" s="17"/>
      <c r="R21" s="67"/>
    </row>
    <row r="22" spans="1:18" s="112" customFormat="1" ht="27" customHeight="1" thickBot="1" x14ac:dyDescent="0.3">
      <c r="A22" s="27">
        <v>8</v>
      </c>
      <c r="B22" s="34" t="s">
        <v>16</v>
      </c>
      <c r="C22" s="16">
        <f t="shared" si="2"/>
        <v>13200</v>
      </c>
      <c r="D22" s="7">
        <f>MROUND((ОЗП1!D22-$M$13-$L$14)*$M$14,100)</f>
        <v>8800</v>
      </c>
      <c r="E22" s="17">
        <f t="shared" si="3"/>
        <v>6160</v>
      </c>
      <c r="F22" s="16">
        <f t="shared" si="4"/>
        <v>11250</v>
      </c>
      <c r="G22" s="7">
        <f>MROUND((ОЗП1!G22-$M$13-$L$14)*$M$14,100)</f>
        <v>7500</v>
      </c>
      <c r="H22" s="17">
        <f t="shared" si="5"/>
        <v>5250</v>
      </c>
      <c r="I22" s="16">
        <f t="shared" si="1"/>
        <v>12000</v>
      </c>
      <c r="J22" s="7">
        <f>MROUND((ОЗП1!J22-$M$13-$L$14)*$M$14,100)</f>
        <v>8000</v>
      </c>
      <c r="K22" s="17">
        <f t="shared" si="6"/>
        <v>5600</v>
      </c>
      <c r="L22" s="14">
        <f t="shared" si="7"/>
        <v>12300</v>
      </c>
      <c r="M22" s="7">
        <f>MROUND((ОЗП1!M22-$M$13-$L$14)*$M$14,100)</f>
        <v>8200</v>
      </c>
      <c r="N22" s="17">
        <f t="shared" si="8"/>
        <v>5740</v>
      </c>
      <c r="O22" s="14">
        <f>[2]ГОСТ!$O22</f>
        <v>19034</v>
      </c>
      <c r="P22" s="14">
        <f t="shared" si="0"/>
        <v>9517</v>
      </c>
      <c r="Q22" s="17"/>
      <c r="R22" s="67"/>
    </row>
    <row r="23" spans="1:18" s="112" customFormat="1" ht="26.25" customHeight="1" x14ac:dyDescent="0.25">
      <c r="A23" s="28">
        <v>9</v>
      </c>
      <c r="B23" s="34" t="s">
        <v>17</v>
      </c>
      <c r="C23" s="16">
        <f t="shared" si="2"/>
        <v>12000</v>
      </c>
      <c r="D23" s="7">
        <f>MROUND((ОЗП1!D23-$M$13-$L$14)*$M$14,100)</f>
        <v>8000</v>
      </c>
      <c r="E23" s="17">
        <f t="shared" si="3"/>
        <v>5600</v>
      </c>
      <c r="F23" s="16">
        <f t="shared" si="4"/>
        <v>10050</v>
      </c>
      <c r="G23" s="7">
        <f>MROUND((ОЗП1!G23-$M$13-$L$14)*$M$14,100)</f>
        <v>6700</v>
      </c>
      <c r="H23" s="17">
        <f t="shared" si="5"/>
        <v>4690</v>
      </c>
      <c r="I23" s="16">
        <f t="shared" si="1"/>
        <v>10800</v>
      </c>
      <c r="J23" s="7">
        <f>MROUND((ОЗП1!J23-$M$13-$L$14)*$M$14,100)</f>
        <v>7200</v>
      </c>
      <c r="K23" s="17">
        <f t="shared" si="6"/>
        <v>5040</v>
      </c>
      <c r="L23" s="14">
        <f t="shared" si="7"/>
        <v>11100</v>
      </c>
      <c r="M23" s="7">
        <f>MROUND((ОЗП1!M23-$M$13-$L$14)*$M$14,100)</f>
        <v>7400</v>
      </c>
      <c r="N23" s="17">
        <f t="shared" si="8"/>
        <v>5180</v>
      </c>
      <c r="O23" s="14">
        <f>[2]ГОСТ!$O23</f>
        <v>19034</v>
      </c>
      <c r="P23" s="14">
        <f t="shared" si="0"/>
        <v>9517</v>
      </c>
      <c r="Q23" s="17"/>
      <c r="R23" s="67"/>
    </row>
    <row r="24" spans="1:18" s="112" customFormat="1" ht="26.25" customHeight="1" thickBot="1" x14ac:dyDescent="0.3">
      <c r="A24" s="27">
        <v>10</v>
      </c>
      <c r="B24" s="34" t="s">
        <v>18</v>
      </c>
      <c r="C24" s="16">
        <f t="shared" si="2"/>
        <v>19800</v>
      </c>
      <c r="D24" s="10">
        <f>MROUND((ОЗП1!D24-$M$13-$L$14)*$M$14,100)</f>
        <v>13200</v>
      </c>
      <c r="E24" s="17">
        <f t="shared" si="3"/>
        <v>9240</v>
      </c>
      <c r="F24" s="16">
        <f t="shared" si="4"/>
        <v>17700</v>
      </c>
      <c r="G24" s="10">
        <f>MROUND((ОЗП1!G24-$M$13-$L$14)*$M$14,100)</f>
        <v>11800</v>
      </c>
      <c r="H24" s="17">
        <f t="shared" si="5"/>
        <v>8260</v>
      </c>
      <c r="I24" s="16">
        <f t="shared" si="1"/>
        <v>18450</v>
      </c>
      <c r="J24" s="10">
        <f>MROUND((ОЗП1!J24-$M$13-$L$14)*$M$14,100)</f>
        <v>12300</v>
      </c>
      <c r="K24" s="17">
        <f t="shared" si="6"/>
        <v>8610</v>
      </c>
      <c r="L24" s="14">
        <f t="shared" si="7"/>
        <v>18900</v>
      </c>
      <c r="M24" s="10">
        <f>MROUND((ОЗП1!M24-$M$13-$L$14)*$M$14,100)</f>
        <v>12600</v>
      </c>
      <c r="N24" s="17">
        <f t="shared" si="8"/>
        <v>8820</v>
      </c>
      <c r="O24" s="14">
        <f>[2]ГОСТ!$O24</f>
        <v>21990</v>
      </c>
      <c r="P24" s="14">
        <f t="shared" si="0"/>
        <v>12600</v>
      </c>
      <c r="Q24" s="17">
        <v>4500</v>
      </c>
      <c r="R24" s="67"/>
    </row>
    <row r="25" spans="1:18" s="112" customFormat="1" ht="26.25" customHeight="1" x14ac:dyDescent="0.25">
      <c r="A25" s="28">
        <v>11</v>
      </c>
      <c r="B25" s="34" t="s">
        <v>19</v>
      </c>
      <c r="C25" s="16">
        <f>D25*$C$13</f>
        <v>18300</v>
      </c>
      <c r="D25" s="10">
        <f>MROUND((ОЗП1!D25-$M$13-$L$14)*$M$14,100)</f>
        <v>12200</v>
      </c>
      <c r="E25" s="17">
        <f>D25-(D25*$E$13)</f>
        <v>8540</v>
      </c>
      <c r="F25" s="16">
        <f>G25*$F$13</f>
        <v>16350</v>
      </c>
      <c r="G25" s="10">
        <f>MROUND((ОЗП1!G25-$M$13-$L$14)*$M$14,100)</f>
        <v>10900</v>
      </c>
      <c r="H25" s="17">
        <f>G25-(G25*$H$13)</f>
        <v>7630</v>
      </c>
      <c r="I25" s="16">
        <f t="shared" si="1"/>
        <v>17100</v>
      </c>
      <c r="J25" s="10">
        <f>MROUND((ОЗП1!J25-$M$13-$L$14)*$M$14,100)</f>
        <v>11400</v>
      </c>
      <c r="K25" s="17">
        <f>J25-(J25*$K$13)</f>
        <v>7980</v>
      </c>
      <c r="L25" s="14">
        <f>M25*$L$13</f>
        <v>17400</v>
      </c>
      <c r="M25" s="10">
        <f>MROUND((ОЗП1!M25-$M$13-$L$14)*$M$14,100)</f>
        <v>11600</v>
      </c>
      <c r="N25" s="17">
        <f>M25-(M25*$N$13)</f>
        <v>8120</v>
      </c>
      <c r="O25" s="14">
        <f>[2]ГОСТ!$O25</f>
        <v>21990</v>
      </c>
      <c r="P25" s="14">
        <f t="shared" si="0"/>
        <v>11600</v>
      </c>
      <c r="Q25" s="17">
        <v>4500</v>
      </c>
      <c r="R25" s="67"/>
    </row>
    <row r="26" spans="1:18" s="112" customFormat="1" ht="30" customHeight="1" thickBot="1" x14ac:dyDescent="0.3">
      <c r="A26" s="27">
        <v>12</v>
      </c>
      <c r="B26" s="35" t="s">
        <v>28</v>
      </c>
      <c r="C26" s="1">
        <f t="shared" si="2"/>
        <v>12000</v>
      </c>
      <c r="D26" s="10">
        <f>MROUND((ОЗП1!D26-$M$13-$L$14)*$M$14,100)</f>
        <v>8000</v>
      </c>
      <c r="E26" s="3">
        <f t="shared" si="3"/>
        <v>5600</v>
      </c>
      <c r="F26" s="1">
        <f t="shared" si="4"/>
        <v>10050</v>
      </c>
      <c r="G26" s="10">
        <f>MROUND((ОЗП1!G26-$M$13-$L$14)*$M$14,100)</f>
        <v>6700</v>
      </c>
      <c r="H26" s="3">
        <f t="shared" si="5"/>
        <v>4690</v>
      </c>
      <c r="I26" s="1">
        <f t="shared" si="1"/>
        <v>10800</v>
      </c>
      <c r="J26" s="10">
        <f>MROUND((ОЗП1!J26-$M$13-$L$14)*$M$14,100)</f>
        <v>7200</v>
      </c>
      <c r="K26" s="3">
        <f t="shared" si="6"/>
        <v>5040</v>
      </c>
      <c r="L26" s="8">
        <f t="shared" si="7"/>
        <v>11100</v>
      </c>
      <c r="M26" s="10">
        <f>MROUND((ОЗП1!M26-$M$13-$L$14)*$M$14,100)</f>
        <v>7400</v>
      </c>
      <c r="N26" s="3">
        <f t="shared" si="8"/>
        <v>5180</v>
      </c>
      <c r="O26" s="96">
        <f>[2]ГОСТ!$O26</f>
        <v>19400</v>
      </c>
      <c r="P26" s="2">
        <f t="shared" si="0"/>
        <v>9700</v>
      </c>
      <c r="Q26" s="3">
        <v>4500</v>
      </c>
      <c r="R26" s="67"/>
    </row>
    <row r="27" spans="1:18" s="112" customFormat="1" ht="30" customHeight="1" x14ac:dyDescent="0.25">
      <c r="A27" s="28">
        <v>13</v>
      </c>
      <c r="B27" s="36" t="s">
        <v>20</v>
      </c>
      <c r="C27" s="12">
        <f t="shared" si="2"/>
        <v>10350</v>
      </c>
      <c r="D27" s="22">
        <f>MROUND((ОЗП1!D27-$M$13-$L$14)*$M$14,100)</f>
        <v>6900</v>
      </c>
      <c r="E27" s="13" t="s">
        <v>2</v>
      </c>
      <c r="F27" s="12">
        <f t="shared" si="4"/>
        <v>8400</v>
      </c>
      <c r="G27" s="22">
        <f>MROUND((ОЗП1!G27-$M$13-$L$14)*$M$14,100)</f>
        <v>5600</v>
      </c>
      <c r="H27" s="13" t="s">
        <v>2</v>
      </c>
      <c r="I27" s="12">
        <f t="shared" si="1"/>
        <v>9150</v>
      </c>
      <c r="J27" s="22">
        <f>MROUND((ОЗП1!J27-$M$13-$L$14)*$M$14,100)</f>
        <v>6100</v>
      </c>
      <c r="K27" s="13" t="s">
        <v>2</v>
      </c>
      <c r="L27" s="9">
        <f t="shared" si="7"/>
        <v>9450</v>
      </c>
      <c r="M27" s="22">
        <f>MROUND((ОЗП1!M27-$M$13-$L$14)*$M$14,100)</f>
        <v>6300</v>
      </c>
      <c r="N27" s="13" t="s">
        <v>2</v>
      </c>
      <c r="O27" s="9">
        <f>[2]ГОСТ!$O27</f>
        <v>16450</v>
      </c>
      <c r="P27" s="9">
        <f t="shared" si="0"/>
        <v>8225</v>
      </c>
      <c r="Q27" s="13" t="s">
        <v>2</v>
      </c>
      <c r="R27" s="67"/>
    </row>
    <row r="28" spans="1:18" s="112" customFormat="1" ht="26.25" customHeight="1" thickBot="1" x14ac:dyDescent="0.3">
      <c r="A28" s="27">
        <v>14</v>
      </c>
      <c r="B28" s="34" t="s">
        <v>21</v>
      </c>
      <c r="C28" s="16">
        <f t="shared" si="2"/>
        <v>12150</v>
      </c>
      <c r="D28" s="118">
        <f>MROUND((ОЗП1!D28-$M$13-$L$14)*$M$14,100)</f>
        <v>8100</v>
      </c>
      <c r="E28" s="17">
        <f t="shared" si="3"/>
        <v>5670</v>
      </c>
      <c r="F28" s="16">
        <f t="shared" si="4"/>
        <v>10200</v>
      </c>
      <c r="G28" s="118">
        <f>MROUND((ОЗП1!G28-$M$13-$L$14)*$M$14,100)</f>
        <v>6800</v>
      </c>
      <c r="H28" s="17">
        <f t="shared" si="5"/>
        <v>4760</v>
      </c>
      <c r="I28" s="16">
        <f t="shared" si="1"/>
        <v>10950</v>
      </c>
      <c r="J28" s="118">
        <f>MROUND((ОЗП1!J28-$M$13-$L$14)*$M$14,100)</f>
        <v>7300</v>
      </c>
      <c r="K28" s="17">
        <f t="shared" si="6"/>
        <v>5110</v>
      </c>
      <c r="L28" s="14">
        <f t="shared" si="7"/>
        <v>11250</v>
      </c>
      <c r="M28" s="118">
        <f>MROUND((ОЗП1!M28-$M$13-$L$14)*$M$14,100)</f>
        <v>7500</v>
      </c>
      <c r="N28" s="17">
        <f t="shared" si="8"/>
        <v>5250</v>
      </c>
      <c r="O28" s="14">
        <f>[2]ГОСТ!$O28</f>
        <v>17557</v>
      </c>
      <c r="P28" s="14">
        <f t="shared" si="0"/>
        <v>8778.5</v>
      </c>
      <c r="Q28" s="17">
        <v>3250</v>
      </c>
      <c r="R28" s="67"/>
    </row>
    <row r="29" spans="1:18" s="112" customFormat="1" ht="30" customHeight="1" thickBot="1" x14ac:dyDescent="0.3">
      <c r="A29" s="28">
        <v>15</v>
      </c>
      <c r="B29" s="34" t="s">
        <v>22</v>
      </c>
      <c r="C29" s="16">
        <f t="shared" si="2"/>
        <v>17250</v>
      </c>
      <c r="D29" s="7">
        <f>MROUND((ОЗП1!D29-$M$13-$L$14)*$M$14,100)</f>
        <v>11500</v>
      </c>
      <c r="E29" s="17">
        <f t="shared" si="3"/>
        <v>8050</v>
      </c>
      <c r="F29" s="16">
        <f t="shared" si="4"/>
        <v>15300</v>
      </c>
      <c r="G29" s="7">
        <f>MROUND((ОЗП1!G29-$M$13-$L$14)*$M$14,100)</f>
        <v>10200</v>
      </c>
      <c r="H29" s="17">
        <f>G29-(G29*$H$13)</f>
        <v>7140</v>
      </c>
      <c r="I29" s="16">
        <f t="shared" si="1"/>
        <v>15900</v>
      </c>
      <c r="J29" s="7">
        <f>MROUND((ОЗП1!J29-$M$13-$L$14)*$M$14,100)</f>
        <v>10600</v>
      </c>
      <c r="K29" s="17">
        <f t="shared" si="6"/>
        <v>7420</v>
      </c>
      <c r="L29" s="14">
        <f t="shared" si="7"/>
        <v>16350</v>
      </c>
      <c r="M29" s="7">
        <f>MROUND((ОЗП1!M29-$M$13-$L$14)*$M$14,100)</f>
        <v>10900</v>
      </c>
      <c r="N29" s="17">
        <f t="shared" si="8"/>
        <v>7630</v>
      </c>
      <c r="O29" s="14">
        <f>[2]ГОСТ!$O29</f>
        <v>27901</v>
      </c>
      <c r="P29" s="14">
        <f t="shared" si="0"/>
        <v>13950.5</v>
      </c>
      <c r="Q29" s="17">
        <v>6625</v>
      </c>
      <c r="R29" s="67"/>
    </row>
    <row r="30" spans="1:18" s="112" customFormat="1" ht="30" hidden="1" customHeight="1" thickBot="1" x14ac:dyDescent="0.3">
      <c r="A30" s="27">
        <v>16</v>
      </c>
      <c r="B30" s="34" t="s">
        <v>23</v>
      </c>
      <c r="C30" s="16"/>
      <c r="D30" s="118" t="e">
        <f>MROUND((ОЗП1!D30-$M$13-$L$14)*$M$14,100)</f>
        <v>#NUM!</v>
      </c>
      <c r="E30" s="17"/>
      <c r="F30" s="16"/>
      <c r="G30" s="118" t="e">
        <f>MROUND((ОЗП1!G30-$M$13-$L$14)*$M$14,100)</f>
        <v>#NUM!</v>
      </c>
      <c r="H30" s="17"/>
      <c r="I30" s="16"/>
      <c r="J30" s="118" t="e">
        <f>MROUND((ОЗП1!J30-$M$13-$L$14)*$M$14,100)</f>
        <v>#NUM!</v>
      </c>
      <c r="K30" s="17"/>
      <c r="L30" s="14"/>
      <c r="M30" s="118" t="e">
        <f>MROUND((ОЗП1!M30-$M$13-$L$14)*$M$14,100)</f>
        <v>#NUM!</v>
      </c>
      <c r="N30" s="17"/>
      <c r="O30" s="14">
        <f>[2]ГОСТ!$O30</f>
        <v>35291</v>
      </c>
      <c r="P30" s="14" t="e">
        <f t="shared" si="0"/>
        <v>#NUM!</v>
      </c>
      <c r="Q30" s="17">
        <v>8000</v>
      </c>
      <c r="R30" s="67"/>
    </row>
    <row r="31" spans="1:18" s="112" customFormat="1" ht="30" customHeight="1" thickBot="1" x14ac:dyDescent="0.3">
      <c r="A31" s="28">
        <v>16</v>
      </c>
      <c r="B31" s="35" t="s">
        <v>24</v>
      </c>
      <c r="C31" s="1">
        <f t="shared" si="2"/>
        <v>25500</v>
      </c>
      <c r="D31" s="2">
        <f>MROUND((ОЗП1!D31-$M$13-$L$14)*$M$14,100)</f>
        <v>17000</v>
      </c>
      <c r="E31" s="3">
        <f t="shared" si="3"/>
        <v>11900</v>
      </c>
      <c r="F31" s="1">
        <f t="shared" si="4"/>
        <v>23550</v>
      </c>
      <c r="G31" s="2">
        <f>MROUND((ОЗП1!G31-$M$13-$L$14)*$M$14,100)</f>
        <v>15700</v>
      </c>
      <c r="H31" s="3">
        <f t="shared" si="5"/>
        <v>10990</v>
      </c>
      <c r="I31" s="1">
        <f t="shared" si="1"/>
        <v>24300</v>
      </c>
      <c r="J31" s="2">
        <f>MROUND((ОЗП1!J31-$M$13-$L$14)*$M$14,100)</f>
        <v>16200</v>
      </c>
      <c r="K31" s="3">
        <f t="shared" si="6"/>
        <v>11340</v>
      </c>
      <c r="L31" s="8">
        <f t="shared" si="7"/>
        <v>24600</v>
      </c>
      <c r="M31" s="2">
        <f>MROUND((ОЗП1!M31-$M$13-$L$14)*$M$14,100)</f>
        <v>16400</v>
      </c>
      <c r="N31" s="3">
        <f t="shared" si="8"/>
        <v>11480</v>
      </c>
      <c r="O31" s="8">
        <f>[2]ГОСТ!$O31</f>
        <v>35291</v>
      </c>
      <c r="P31" s="8">
        <f t="shared" si="0"/>
        <v>17645.5</v>
      </c>
      <c r="Q31" s="3">
        <v>8000</v>
      </c>
      <c r="R31" s="67"/>
    </row>
    <row r="32" spans="1:18" s="112" customFormat="1" ht="21.75" customHeight="1" thickBot="1" x14ac:dyDescent="0.3">
      <c r="A32" s="4">
        <v>17</v>
      </c>
      <c r="B32" s="107" t="s">
        <v>25</v>
      </c>
      <c r="C32" s="71">
        <f t="shared" si="2"/>
        <v>13605</v>
      </c>
      <c r="D32" s="22">
        <f>ОЗП3!D32-$D$13</f>
        <v>9070</v>
      </c>
      <c r="E32" s="72">
        <f t="shared" si="3"/>
        <v>6349</v>
      </c>
      <c r="F32" s="71">
        <f t="shared" si="4"/>
        <v>11955</v>
      </c>
      <c r="G32" s="22">
        <f>ОЗП3!G32-$G$13</f>
        <v>7970</v>
      </c>
      <c r="H32" s="72">
        <f t="shared" si="5"/>
        <v>5579</v>
      </c>
      <c r="I32" s="71">
        <f t="shared" si="1"/>
        <v>12555</v>
      </c>
      <c r="J32" s="22">
        <f>ОЗП3!J32-$J$13</f>
        <v>8370</v>
      </c>
      <c r="K32" s="72">
        <f>J32-(J32*$K$13)</f>
        <v>5859</v>
      </c>
      <c r="L32" s="73">
        <f t="shared" si="7"/>
        <v>13800</v>
      </c>
      <c r="M32" s="22">
        <f>MROUND((ОЗП1!M32-$M$13-$L$14)*$M$14,100)</f>
        <v>9200</v>
      </c>
      <c r="N32" s="72">
        <f>M32-(M32*$N$13)</f>
        <v>6440</v>
      </c>
      <c r="O32" s="73">
        <f>[2]ГОСТ!$O32</f>
        <v>20512</v>
      </c>
      <c r="P32" s="73">
        <f t="shared" si="0"/>
        <v>10256</v>
      </c>
      <c r="Q32" s="72">
        <v>4875</v>
      </c>
      <c r="R32" s="67"/>
    </row>
    <row r="33" spans="1:17" s="112" customFormat="1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7" s="112" customFormat="1" ht="13.5" customHeight="1" x14ac:dyDescent="0.25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7" ht="13.5" customHeight="1" x14ac:dyDescent="0.25">
      <c r="A35" s="112"/>
      <c r="B35" s="200" t="s">
        <v>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112"/>
      <c r="P35" s="112"/>
      <c r="Q35" s="112"/>
    </row>
    <row r="36" spans="1:17" ht="13.5" customHeight="1" x14ac:dyDescent="0.25">
      <c r="A36" s="112"/>
      <c r="B36" s="200" t="s">
        <v>62</v>
      </c>
      <c r="C36" s="200"/>
      <c r="D36" s="200"/>
      <c r="E36" s="200"/>
      <c r="F36" s="200"/>
      <c r="G36" s="200"/>
      <c r="H36" s="200" t="s">
        <v>65</v>
      </c>
      <c r="I36" s="200"/>
      <c r="J36" s="200"/>
      <c r="K36" s="200"/>
      <c r="L36" s="200"/>
      <c r="M36" s="200"/>
      <c r="N36" s="200"/>
      <c r="O36" s="112"/>
      <c r="P36" s="112"/>
      <c r="Q36" s="112"/>
    </row>
    <row r="37" spans="1:17" ht="13.5" customHeight="1" x14ac:dyDescent="0.25"/>
    <row r="39" spans="1:17" ht="13.5" customHeight="1" x14ac:dyDescent="0.25">
      <c r="C39" s="75"/>
      <c r="D39" s="75"/>
    </row>
  </sheetData>
  <mergeCells count="25">
    <mergeCell ref="B34:G34"/>
    <mergeCell ref="H34:N34"/>
    <mergeCell ref="B35:G35"/>
    <mergeCell ref="A4:N4"/>
    <mergeCell ref="B5:K5"/>
    <mergeCell ref="B6:K6"/>
    <mergeCell ref="C9:E9"/>
    <mergeCell ref="F9:H9"/>
    <mergeCell ref="I9:K9"/>
    <mergeCell ref="C1:Q1"/>
    <mergeCell ref="J2:Q2"/>
    <mergeCell ref="H3:Q3"/>
    <mergeCell ref="A7:Q7"/>
    <mergeCell ref="B36:G36"/>
    <mergeCell ref="H36:N36"/>
    <mergeCell ref="A33:N33"/>
    <mergeCell ref="A9:A12"/>
    <mergeCell ref="O9:Q9"/>
    <mergeCell ref="O10:P10"/>
    <mergeCell ref="Q10:Q12"/>
    <mergeCell ref="O11:O12"/>
    <mergeCell ref="P11:P12"/>
    <mergeCell ref="L9:N9"/>
    <mergeCell ref="H35:N35"/>
    <mergeCell ref="B9:B12"/>
  </mergeCells>
  <pageMargins left="0.7" right="0.7" top="0.75" bottom="0.75" header="0.3" footer="0.3"/>
  <pageSetup paperSize="9" scale="62" orientation="landscape" r:id="rId1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="80" zoomScaleNormal="80" zoomScaleSheetLayoutView="80" workbookViewId="0">
      <selection activeCell="C9" sqref="C9:N9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14" width="11.7109375" style="49" customWidth="1"/>
    <col min="15" max="15" width="9.140625" style="49"/>
    <col min="16" max="16" width="9.140625" style="49" customWidth="1"/>
    <col min="17" max="16384" width="9.140625" style="49"/>
  </cols>
  <sheetData>
    <row r="1" spans="1:21" s="112" customFormat="1" ht="18.75" customHeight="1" x14ac:dyDescent="0.25">
      <c r="B1" s="117"/>
      <c r="C1" s="117"/>
      <c r="D1" s="117"/>
      <c r="E1" s="240" t="s">
        <v>92</v>
      </c>
      <c r="F1" s="240"/>
      <c r="G1" s="240"/>
      <c r="H1" s="240"/>
      <c r="I1" s="240"/>
      <c r="J1" s="240"/>
      <c r="K1" s="240"/>
      <c r="L1" s="240"/>
      <c r="M1" s="117"/>
      <c r="N1" s="117"/>
      <c r="O1" s="117"/>
      <c r="P1" s="117"/>
      <c r="Q1" s="117"/>
      <c r="R1" s="117"/>
      <c r="S1" s="117"/>
    </row>
    <row r="2" spans="1:21" s="112" customFormat="1" ht="16.5" customHeight="1" x14ac:dyDescent="0.25">
      <c r="A2" s="110"/>
      <c r="B2" s="110"/>
      <c r="C2" s="110"/>
      <c r="D2" s="110"/>
      <c r="E2" s="163"/>
      <c r="F2" s="163"/>
      <c r="G2" s="163"/>
      <c r="H2" s="163"/>
      <c r="I2" s="163"/>
      <c r="J2" s="172"/>
      <c r="K2" s="172"/>
      <c r="L2" s="117" t="s">
        <v>5</v>
      </c>
      <c r="M2" s="117"/>
      <c r="N2" s="117"/>
      <c r="O2" s="117"/>
      <c r="P2" s="117"/>
      <c r="Q2" s="117"/>
      <c r="R2" s="117"/>
      <c r="S2" s="117"/>
    </row>
    <row r="3" spans="1:21" s="112" customFormat="1" ht="15.75" customHeight="1" x14ac:dyDescent="0.3">
      <c r="A3" s="110"/>
      <c r="B3" s="110"/>
      <c r="C3" s="110"/>
      <c r="D3" s="110"/>
      <c r="E3" s="163"/>
      <c r="F3" s="163"/>
      <c r="G3" s="163"/>
      <c r="H3" s="163"/>
      <c r="I3" s="163"/>
      <c r="J3" s="239" t="s">
        <v>64</v>
      </c>
      <c r="K3" s="239"/>
      <c r="L3" s="239"/>
      <c r="M3" s="173"/>
      <c r="N3" s="173"/>
      <c r="O3" s="173"/>
      <c r="P3" s="173"/>
      <c r="Q3" s="173"/>
      <c r="R3" s="173"/>
      <c r="S3" s="173"/>
    </row>
    <row r="4" spans="1:21" ht="14.25" customHeight="1" x14ac:dyDescent="0.25">
      <c r="A4" s="205" t="s">
        <v>78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21" ht="15" customHeight="1" x14ac:dyDescent="0.25">
      <c r="A5" s="205" t="s">
        <v>11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21" ht="5.25" customHeight="1" x14ac:dyDescent="0.25">
      <c r="A6" s="98"/>
      <c r="B6" s="198"/>
      <c r="C6" s="198"/>
      <c r="D6" s="198"/>
      <c r="E6" s="198"/>
      <c r="F6" s="198"/>
      <c r="G6" s="198"/>
      <c r="H6" s="198"/>
    </row>
    <row r="7" spans="1:21" ht="16.5" x14ac:dyDescent="0.25">
      <c r="A7" s="174" t="s">
        <v>41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21" ht="2.25" customHeight="1" thickBot="1" x14ac:dyDescent="0.3">
      <c r="A8" s="69"/>
      <c r="B8" s="69"/>
      <c r="C8" s="69"/>
      <c r="D8" s="69"/>
      <c r="E8" s="69"/>
      <c r="F8" s="69"/>
    </row>
    <row r="9" spans="1:21" s="51" customFormat="1" ht="66" customHeight="1" thickBot="1" x14ac:dyDescent="0.3">
      <c r="A9" s="184" t="s">
        <v>3</v>
      </c>
      <c r="B9" s="181" t="s">
        <v>0</v>
      </c>
      <c r="C9" s="176" t="s">
        <v>94</v>
      </c>
      <c r="D9" s="177"/>
      <c r="E9" s="177"/>
      <c r="F9" s="176" t="s">
        <v>95</v>
      </c>
      <c r="G9" s="177"/>
      <c r="H9" s="178"/>
      <c r="I9" s="187" t="s">
        <v>97</v>
      </c>
      <c r="J9" s="177"/>
      <c r="K9" s="188"/>
      <c r="L9" s="176" t="s">
        <v>96</v>
      </c>
      <c r="M9" s="177"/>
      <c r="N9" s="178"/>
      <c r="O9" s="236"/>
      <c r="P9" s="236"/>
      <c r="Q9" s="236"/>
      <c r="R9" s="51" t="s">
        <v>14</v>
      </c>
    </row>
    <row r="10" spans="1:21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237"/>
      <c r="P10" s="237"/>
      <c r="Q10" s="238"/>
    </row>
    <row r="11" spans="1:21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238"/>
      <c r="P11" s="238"/>
      <c r="Q11" s="238"/>
    </row>
    <row r="12" spans="1:21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238"/>
      <c r="P12" s="238"/>
      <c r="Q12" s="238"/>
    </row>
    <row r="13" spans="1:21" s="59" customFormat="1" ht="11.25" hidden="1" customHeight="1" outlineLevel="1" x14ac:dyDescent="0.25">
      <c r="A13" s="52"/>
      <c r="B13" s="52"/>
      <c r="C13" s="57">
        <v>1.5</v>
      </c>
      <c r="D13" s="54"/>
      <c r="E13" s="70">
        <v>0.3</v>
      </c>
      <c r="F13" s="57">
        <v>1.5</v>
      </c>
      <c r="G13" s="54"/>
      <c r="H13" s="55">
        <v>0.3</v>
      </c>
      <c r="I13" s="53">
        <v>1.5</v>
      </c>
      <c r="J13" s="54"/>
      <c r="K13" s="56">
        <v>0.3</v>
      </c>
      <c r="L13" s="57">
        <v>1.5</v>
      </c>
      <c r="M13" s="54"/>
      <c r="N13" s="55">
        <v>0.3</v>
      </c>
      <c r="O13" s="58"/>
      <c r="P13" s="58"/>
    </row>
    <row r="14" spans="1:21" s="59" customFormat="1" ht="11.25" hidden="1" customHeight="1" outlineLevel="1" thickBot="1" x14ac:dyDescent="0.3">
      <c r="A14" s="60"/>
      <c r="B14" s="60"/>
      <c r="C14" s="61"/>
      <c r="D14" s="44"/>
      <c r="E14" s="44"/>
      <c r="F14" s="61"/>
      <c r="G14" s="44"/>
      <c r="H14" s="45"/>
      <c r="I14" s="62"/>
      <c r="J14" s="63"/>
      <c r="K14" s="46"/>
      <c r="L14" s="64"/>
      <c r="M14" s="63"/>
      <c r="N14" s="45"/>
      <c r="O14" s="58"/>
      <c r="P14" s="58"/>
    </row>
    <row r="15" spans="1:21" ht="30" customHeight="1" collapsed="1" thickBot="1" x14ac:dyDescent="0.3">
      <c r="A15" s="6">
        <v>1</v>
      </c>
      <c r="B15" s="37" t="s">
        <v>31</v>
      </c>
      <c r="C15" s="24">
        <f>ГОСТ!C15/Почасовая!$P$24</f>
        <v>450</v>
      </c>
      <c r="D15" s="22">
        <f>ГОСТ!D15/Почасовая!$P$24</f>
        <v>300</v>
      </c>
      <c r="E15" s="26" t="s">
        <v>2</v>
      </c>
      <c r="F15" s="25">
        <f>ГОСТ!F15/Почасовая!$P$24</f>
        <v>345</v>
      </c>
      <c r="G15" s="22">
        <f>ГОСТ!G15/Почасовая!$P$24</f>
        <v>230</v>
      </c>
      <c r="H15" s="23" t="s">
        <v>2</v>
      </c>
      <c r="I15" s="24">
        <f>ГОСТ!I15/Почасовая!$P$24</f>
        <v>382.5</v>
      </c>
      <c r="J15" s="22">
        <f>ГОСТ!J15/Почасовая!$P$24</f>
        <v>255</v>
      </c>
      <c r="K15" s="26" t="s">
        <v>2</v>
      </c>
      <c r="L15" s="25">
        <f>ГОСТ!L15/Почасовая!$P$24</f>
        <v>405</v>
      </c>
      <c r="M15" s="22">
        <f>ГОСТ!M15/Почасовая!$P$24</f>
        <v>270</v>
      </c>
      <c r="N15" s="23" t="s">
        <v>2</v>
      </c>
      <c r="O15" s="65"/>
      <c r="P15" s="66"/>
      <c r="Q15" s="67"/>
      <c r="R15" s="67"/>
      <c r="S15" s="67"/>
      <c r="T15" s="67"/>
      <c r="U15" s="67"/>
    </row>
    <row r="16" spans="1:21" ht="30" customHeight="1" thickBot="1" x14ac:dyDescent="0.3">
      <c r="A16" s="32">
        <v>2</v>
      </c>
      <c r="B16" s="37" t="s">
        <v>37</v>
      </c>
      <c r="C16" s="24">
        <f>ГОСТ!C16/Почасовая!$P$24</f>
        <v>405</v>
      </c>
      <c r="D16" s="22">
        <f>ГОСТ!D16/Почасовая!$P$24</f>
        <v>270</v>
      </c>
      <c r="E16" s="26" t="s">
        <v>2</v>
      </c>
      <c r="F16" s="25">
        <f>ГОСТ!F16/Почасовая!$P$24</f>
        <v>300</v>
      </c>
      <c r="G16" s="22">
        <f>ГОСТ!G16/Почасовая!$P$24</f>
        <v>200</v>
      </c>
      <c r="H16" s="23" t="s">
        <v>2</v>
      </c>
      <c r="I16" s="24">
        <f>ГОСТ!I16/Почасовая!$P$24</f>
        <v>337.5</v>
      </c>
      <c r="J16" s="22">
        <f>ГОСТ!J16/Почасовая!$P$24</f>
        <v>225</v>
      </c>
      <c r="K16" s="26" t="s">
        <v>2</v>
      </c>
      <c r="L16" s="25">
        <f>ГОСТ!L16/Почасовая!$P$24</f>
        <v>360</v>
      </c>
      <c r="M16" s="22">
        <f>ГОСТ!M16/Почасовая!$P$24</f>
        <v>240</v>
      </c>
      <c r="N16" s="23" t="s">
        <v>2</v>
      </c>
      <c r="O16" s="65"/>
      <c r="P16" s="66"/>
      <c r="Q16" s="67"/>
      <c r="R16" s="67"/>
      <c r="S16" s="67"/>
      <c r="T16" s="67"/>
      <c r="U16" s="67"/>
    </row>
    <row r="17" spans="1:21" ht="30" customHeight="1" x14ac:dyDescent="0.25">
      <c r="A17" s="6">
        <v>3</v>
      </c>
      <c r="B17" s="37" t="s">
        <v>26</v>
      </c>
      <c r="C17" s="24">
        <f>ГОСТ!C17/Почасовая!$P$24</f>
        <v>525</v>
      </c>
      <c r="D17" s="22">
        <f>ГОСТ!D17/Почасовая!$P$24</f>
        <v>350</v>
      </c>
      <c r="E17" s="26" t="s">
        <v>2</v>
      </c>
      <c r="F17" s="25">
        <f>ГОСТ!F17/Почасовая!$P$24</f>
        <v>427.5</v>
      </c>
      <c r="G17" s="22">
        <f>ГОСТ!G17/Почасовая!$P$24</f>
        <v>285</v>
      </c>
      <c r="H17" s="23" t="s">
        <v>2</v>
      </c>
      <c r="I17" s="24">
        <f>ГОСТ!I17/Почасовая!$P$24</f>
        <v>465</v>
      </c>
      <c r="J17" s="22">
        <f>ГОСТ!J17/Почасовая!$P$24</f>
        <v>310</v>
      </c>
      <c r="K17" s="26" t="s">
        <v>2</v>
      </c>
      <c r="L17" s="25">
        <f>ГОСТ!L17/Почасовая!$P$24</f>
        <v>480</v>
      </c>
      <c r="M17" s="22">
        <f>ГОСТ!M17/Почасовая!$P$24</f>
        <v>320</v>
      </c>
      <c r="N17" s="23" t="s">
        <v>2</v>
      </c>
      <c r="O17" s="65"/>
      <c r="P17" s="66"/>
      <c r="Q17" s="67"/>
      <c r="R17" s="67"/>
      <c r="S17" s="67"/>
      <c r="T17" s="67"/>
      <c r="U17" s="67"/>
    </row>
    <row r="18" spans="1:21" ht="30" customHeight="1" thickBot="1" x14ac:dyDescent="0.3">
      <c r="A18" s="32">
        <v>4</v>
      </c>
      <c r="B18" s="38" t="s">
        <v>30</v>
      </c>
      <c r="C18" s="14">
        <f>ГОСТ!C18/Почасовая!$P$24</f>
        <v>472.5</v>
      </c>
      <c r="D18" s="7">
        <f>ГОСТ!D18/Почасовая!$P$24</f>
        <v>315</v>
      </c>
      <c r="E18" s="15" t="s">
        <v>2</v>
      </c>
      <c r="F18" s="16">
        <f>ГОСТ!F18/Почасовая!$P$24</f>
        <v>375</v>
      </c>
      <c r="G18" s="7">
        <f>ГОСТ!G18/Почасовая!$P$24</f>
        <v>250</v>
      </c>
      <c r="H18" s="17" t="s">
        <v>2</v>
      </c>
      <c r="I18" s="14">
        <f>ГОСТ!I18/Почасовая!$P$24</f>
        <v>412.5</v>
      </c>
      <c r="J18" s="7">
        <f>ГОСТ!J18/Почасовая!$P$24</f>
        <v>275</v>
      </c>
      <c r="K18" s="15" t="s">
        <v>2</v>
      </c>
      <c r="L18" s="16">
        <f>ГОСТ!L18/Почасовая!$P$24</f>
        <v>427.5</v>
      </c>
      <c r="M18" s="7">
        <f>ГОСТ!M18/Почасовая!$P$24</f>
        <v>285</v>
      </c>
      <c r="N18" s="17" t="s">
        <v>2</v>
      </c>
      <c r="O18" s="65"/>
      <c r="P18" s="66"/>
      <c r="Q18" s="67"/>
      <c r="R18" s="67"/>
      <c r="S18" s="67"/>
      <c r="T18" s="67"/>
      <c r="U18" s="67"/>
    </row>
    <row r="19" spans="1:21" ht="30" customHeight="1" x14ac:dyDescent="0.25">
      <c r="A19" s="6">
        <v>5</v>
      </c>
      <c r="B19" s="38" t="s">
        <v>27</v>
      </c>
      <c r="C19" s="14">
        <f>ГОСТ!C19/Почасовая!$P$24</f>
        <v>795</v>
      </c>
      <c r="D19" s="7">
        <f>ГОСТ!D19/Почасовая!$P$24</f>
        <v>530</v>
      </c>
      <c r="E19" s="15">
        <f>ГОСТ!E19/Почасовая!$P$24</f>
        <v>371</v>
      </c>
      <c r="F19" s="16">
        <f>ГОСТ!F19/Почасовая!$P$24</f>
        <v>697.5</v>
      </c>
      <c r="G19" s="7">
        <f>ГОСТ!G19/Почасовая!$P$24</f>
        <v>465</v>
      </c>
      <c r="H19" s="17">
        <f>ГОСТ!H19/Почасовая!$P$24</f>
        <v>325.5</v>
      </c>
      <c r="I19" s="14">
        <f>ГОСТ!I19/Почасовая!$P$24</f>
        <v>735</v>
      </c>
      <c r="J19" s="7">
        <f>ГОСТ!J19/Почасовая!$P$24</f>
        <v>490</v>
      </c>
      <c r="K19" s="15">
        <f>ГОСТ!K19/Почасовая!$P$24</f>
        <v>343</v>
      </c>
      <c r="L19" s="16">
        <f>ГОСТ!L19/Почасовая!$P$24</f>
        <v>750</v>
      </c>
      <c r="M19" s="7">
        <f>ГОСТ!M19/Почасовая!$P$24</f>
        <v>500</v>
      </c>
      <c r="N19" s="17">
        <f>ГОСТ!N19/Почасовая!$P$24</f>
        <v>350</v>
      </c>
      <c r="O19" s="65"/>
      <c r="P19" s="66"/>
      <c r="Q19" s="67"/>
      <c r="R19" s="67"/>
      <c r="S19" s="67"/>
      <c r="T19" s="67"/>
      <c r="U19" s="67"/>
    </row>
    <row r="20" spans="1:21" ht="30" customHeight="1" thickBot="1" x14ac:dyDescent="0.3">
      <c r="A20" s="32">
        <v>6</v>
      </c>
      <c r="B20" s="38" t="s">
        <v>15</v>
      </c>
      <c r="C20" s="14">
        <f>ГОСТ!C20/Почасовая!$P$24</f>
        <v>735</v>
      </c>
      <c r="D20" s="7">
        <f>ГОСТ!D20/Почасовая!$P$24</f>
        <v>490</v>
      </c>
      <c r="E20" s="15">
        <f>ГОСТ!E20/Почасовая!$P$24</f>
        <v>343</v>
      </c>
      <c r="F20" s="16">
        <f>ГОСТ!F20/Почасовая!$P$24</f>
        <v>637.5</v>
      </c>
      <c r="G20" s="7">
        <f>ГОСТ!G20/Почасовая!$P$24</f>
        <v>425</v>
      </c>
      <c r="H20" s="17">
        <f>ГОСТ!H20/Почасовая!$P$24</f>
        <v>297.5</v>
      </c>
      <c r="I20" s="14">
        <f>ГОСТ!I20/Почасовая!$P$24</f>
        <v>675</v>
      </c>
      <c r="J20" s="7">
        <f>ГОСТ!J20/Почасовая!$P$24</f>
        <v>450</v>
      </c>
      <c r="K20" s="15">
        <f>ГОСТ!K20/Почасовая!$P$24</f>
        <v>315</v>
      </c>
      <c r="L20" s="16">
        <f>ГОСТ!L20/Почасовая!$P$24</f>
        <v>690</v>
      </c>
      <c r="M20" s="7">
        <f>ГОСТ!M20/Почасовая!$P$24</f>
        <v>460</v>
      </c>
      <c r="N20" s="17">
        <f>ГОСТ!N20/Почасовая!$P$24</f>
        <v>322</v>
      </c>
      <c r="O20" s="65"/>
      <c r="P20" s="66"/>
      <c r="Q20" s="67"/>
      <c r="R20" s="67"/>
      <c r="S20" s="67"/>
      <c r="T20" s="67"/>
      <c r="U20" s="67"/>
    </row>
    <row r="21" spans="1:21" ht="30" customHeight="1" thickBot="1" x14ac:dyDescent="0.3">
      <c r="A21" s="6">
        <v>7</v>
      </c>
      <c r="B21" s="43" t="s">
        <v>34</v>
      </c>
      <c r="C21" s="14">
        <f>ГОСТ!C21/Почасовая!$P$24</f>
        <v>817.5</v>
      </c>
      <c r="D21" s="7">
        <f>ГОСТ!D21/Почасовая!$P$24</f>
        <v>545</v>
      </c>
      <c r="E21" s="15">
        <f>D21-(D21*$E$13)</f>
        <v>381.5</v>
      </c>
      <c r="F21" s="16">
        <f>ГОСТ!F21/Почасовая!$P$24</f>
        <v>720</v>
      </c>
      <c r="G21" s="7">
        <f>ГОСТ!G21/Почасовая!$P$24</f>
        <v>480</v>
      </c>
      <c r="H21" s="17">
        <f>ГОСТ!H21/Почасовая!$P$24</f>
        <v>336</v>
      </c>
      <c r="I21" s="14">
        <f>ГОСТ!I21/Почасовая!$P$24</f>
        <v>750</v>
      </c>
      <c r="J21" s="7">
        <f>ГОСТ!J21/Почасовая!$P$24</f>
        <v>500</v>
      </c>
      <c r="K21" s="15">
        <f>ГОСТ!K21/Почасовая!$P$24</f>
        <v>350</v>
      </c>
      <c r="L21" s="16">
        <f>ГОСТ!L21/Почасовая!$P$24</f>
        <v>772.5</v>
      </c>
      <c r="M21" s="7">
        <f>ГОСТ!M21/Почасовая!$P$24</f>
        <v>515</v>
      </c>
      <c r="N21" s="17">
        <f>ГОСТ!N21/Почасовая!$P$24</f>
        <v>360.5</v>
      </c>
      <c r="O21" s="65"/>
      <c r="P21" s="66"/>
      <c r="Q21" s="67"/>
      <c r="R21" s="67"/>
    </row>
    <row r="22" spans="1:21" ht="30" customHeight="1" thickBot="1" x14ac:dyDescent="0.3">
      <c r="A22" s="32">
        <v>8</v>
      </c>
      <c r="B22" s="38" t="s">
        <v>16</v>
      </c>
      <c r="C22" s="14">
        <f>ГОСТ!C22/Почасовая!$P$24</f>
        <v>660</v>
      </c>
      <c r="D22" s="7">
        <f>ГОСТ!D22/Почасовая!$P$24</f>
        <v>440</v>
      </c>
      <c r="E22" s="15">
        <f>ГОСТ!E22/Почасовая!$P$24</f>
        <v>308</v>
      </c>
      <c r="F22" s="16">
        <f>ГОСТ!F22/Почасовая!$P$24</f>
        <v>562.5</v>
      </c>
      <c r="G22" s="7">
        <f>ГОСТ!G22/Почасовая!$P$24</f>
        <v>375</v>
      </c>
      <c r="H22" s="17">
        <f>ГОСТ!H22/Почасовая!$P$24</f>
        <v>262.5</v>
      </c>
      <c r="I22" s="14">
        <f>ГОСТ!I22/Почасовая!$P$24</f>
        <v>600</v>
      </c>
      <c r="J22" s="7">
        <f>ГОСТ!J22/Почасовая!$P$24</f>
        <v>400</v>
      </c>
      <c r="K22" s="15">
        <f>ГОСТ!K22/Почасовая!$P$24</f>
        <v>280</v>
      </c>
      <c r="L22" s="16">
        <f>ГОСТ!L22/Почасовая!$P$24</f>
        <v>615</v>
      </c>
      <c r="M22" s="7">
        <f>ГОСТ!M22/Почасовая!$P$24</f>
        <v>410</v>
      </c>
      <c r="N22" s="17">
        <f>ГОСТ!N22/Почасовая!$P$24</f>
        <v>287</v>
      </c>
      <c r="O22" s="65"/>
      <c r="P22" s="66"/>
      <c r="Q22" s="67"/>
      <c r="R22" s="67"/>
      <c r="S22" s="67"/>
      <c r="T22" s="67"/>
      <c r="U22" s="67"/>
    </row>
    <row r="23" spans="1:21" ht="30" customHeight="1" x14ac:dyDescent="0.25">
      <c r="A23" s="6">
        <v>9</v>
      </c>
      <c r="B23" s="38" t="s">
        <v>17</v>
      </c>
      <c r="C23" s="14">
        <f>ГОСТ!C23/Почасовая!$P$24</f>
        <v>600</v>
      </c>
      <c r="D23" s="7">
        <f>ГОСТ!D23/Почасовая!$P$24</f>
        <v>400</v>
      </c>
      <c r="E23" s="15">
        <f>ГОСТ!E23/Почасовая!$P$24</f>
        <v>280</v>
      </c>
      <c r="F23" s="16">
        <f>ГОСТ!F23/Почасовая!$P$24</f>
        <v>502.5</v>
      </c>
      <c r="G23" s="7">
        <f>ГОСТ!G23/Почасовая!$P$24</f>
        <v>335</v>
      </c>
      <c r="H23" s="17">
        <f>ГОСТ!H23/Почасовая!$P$24</f>
        <v>234.5</v>
      </c>
      <c r="I23" s="14">
        <f>ГОСТ!I23/Почасовая!$P$24</f>
        <v>540</v>
      </c>
      <c r="J23" s="7">
        <f>ГОСТ!J23/Почасовая!$P$24</f>
        <v>360</v>
      </c>
      <c r="K23" s="15">
        <f>ГОСТ!K23/Почасовая!$P$24</f>
        <v>252</v>
      </c>
      <c r="L23" s="16">
        <f>ГОСТ!L23/Почасовая!$P$24</f>
        <v>555</v>
      </c>
      <c r="M23" s="7">
        <f>ГОСТ!M23/Почасовая!$P$24</f>
        <v>370</v>
      </c>
      <c r="N23" s="17">
        <f>ГОСТ!N23/Почасовая!$P$24</f>
        <v>259</v>
      </c>
      <c r="O23" s="65"/>
      <c r="P23" s="66"/>
      <c r="Q23" s="67"/>
      <c r="R23" s="67"/>
      <c r="S23" s="67"/>
      <c r="T23" s="67"/>
      <c r="U23" s="67"/>
    </row>
    <row r="24" spans="1:21" ht="30" customHeight="1" thickBot="1" x14ac:dyDescent="0.3">
      <c r="A24" s="32">
        <v>10</v>
      </c>
      <c r="B24" s="38" t="s">
        <v>18</v>
      </c>
      <c r="C24" s="14">
        <f>ГОСТ!C24/Почасовая!$P$24</f>
        <v>990</v>
      </c>
      <c r="D24" s="7">
        <f>ГОСТ!D24/Почасовая!$P$24</f>
        <v>660</v>
      </c>
      <c r="E24" s="15">
        <f>ГОСТ!E24/Почасовая!$P$24</f>
        <v>462</v>
      </c>
      <c r="F24" s="16">
        <f>ГОСТ!F24/Почасовая!$P$24</f>
        <v>885</v>
      </c>
      <c r="G24" s="7">
        <f>ГОСТ!G24/Почасовая!$P$24</f>
        <v>590</v>
      </c>
      <c r="H24" s="17">
        <f>ГОСТ!H24/Почасовая!$P$24</f>
        <v>413</v>
      </c>
      <c r="I24" s="14">
        <f>ГОСТ!I24/Почасовая!$P$24</f>
        <v>922.5</v>
      </c>
      <c r="J24" s="7">
        <f>ГОСТ!J24/Почасовая!$P$24</f>
        <v>615</v>
      </c>
      <c r="K24" s="15">
        <f>ГОСТ!K24/Почасовая!$P$24</f>
        <v>430.5</v>
      </c>
      <c r="L24" s="16">
        <f>ГОСТ!L24/Почасовая!$P$24</f>
        <v>945</v>
      </c>
      <c r="M24" s="7">
        <f>ГОСТ!M24/Почасовая!$P$24</f>
        <v>630</v>
      </c>
      <c r="N24" s="17">
        <f>ГОСТ!N24/Почасовая!$P$24</f>
        <v>441</v>
      </c>
      <c r="O24" s="65"/>
      <c r="P24" s="65">
        <v>20</v>
      </c>
      <c r="Q24" s="67"/>
      <c r="R24" s="67"/>
      <c r="S24" s="67"/>
      <c r="T24" s="67"/>
      <c r="U24" s="67"/>
    </row>
    <row r="25" spans="1:21" ht="30" customHeight="1" x14ac:dyDescent="0.25">
      <c r="A25" s="6">
        <v>11</v>
      </c>
      <c r="B25" s="38" t="s">
        <v>19</v>
      </c>
      <c r="C25" s="14">
        <f>ГОСТ!C25/Почасовая!$P$24</f>
        <v>915</v>
      </c>
      <c r="D25" s="7">
        <f>ГОСТ!D25/Почасовая!$P$24</f>
        <v>610</v>
      </c>
      <c r="E25" s="15">
        <f>ГОСТ!E25/Почасовая!$P$24</f>
        <v>427</v>
      </c>
      <c r="F25" s="16">
        <f>ГОСТ!F25/Почасовая!$P$24</f>
        <v>817.5</v>
      </c>
      <c r="G25" s="7">
        <f>ГОСТ!G25/Почасовая!$P$24</f>
        <v>545</v>
      </c>
      <c r="H25" s="17">
        <f>ГОСТ!H25/Почасовая!$P$24</f>
        <v>381.5</v>
      </c>
      <c r="I25" s="14">
        <f>ГОСТ!I25/Почасовая!$P$24</f>
        <v>855</v>
      </c>
      <c r="J25" s="7">
        <f>ГОСТ!J25/Почасовая!$P$24</f>
        <v>570</v>
      </c>
      <c r="K25" s="15">
        <f>ГОСТ!K25/Почасовая!$P$24</f>
        <v>399</v>
      </c>
      <c r="L25" s="16">
        <f>ГОСТ!L25/Почасовая!$P$24</f>
        <v>870</v>
      </c>
      <c r="M25" s="7">
        <f>ГОСТ!M25/Почасовая!$P$24</f>
        <v>580</v>
      </c>
      <c r="N25" s="17">
        <f>ГОСТ!N25/Почасовая!$P$24</f>
        <v>406</v>
      </c>
      <c r="O25" s="65"/>
      <c r="P25" s="65"/>
      <c r="Q25" s="67"/>
      <c r="R25" s="67"/>
      <c r="S25" s="67"/>
      <c r="T25" s="67"/>
      <c r="U25" s="67"/>
    </row>
    <row r="26" spans="1:21" ht="30" customHeight="1" thickBot="1" x14ac:dyDescent="0.3">
      <c r="A26" s="32">
        <v>12</v>
      </c>
      <c r="B26" s="39" t="s">
        <v>28</v>
      </c>
      <c r="C26" s="8">
        <f>ГОСТ!C26/Почасовая!$P$24</f>
        <v>600</v>
      </c>
      <c r="D26" s="2">
        <f>ГОСТ!D26/Почасовая!$P$24</f>
        <v>400</v>
      </c>
      <c r="E26" s="77">
        <f>ГОСТ!E26/Почасовая!$P$24</f>
        <v>280</v>
      </c>
      <c r="F26" s="1">
        <f>ГОСТ!F26/Почасовая!$P$24</f>
        <v>502.5</v>
      </c>
      <c r="G26" s="2">
        <f>ГОСТ!G26/Почасовая!$P$24</f>
        <v>335</v>
      </c>
      <c r="H26" s="3">
        <f>ГОСТ!H26/Почасовая!$P$24</f>
        <v>234.5</v>
      </c>
      <c r="I26" s="8">
        <f>ГОСТ!I26/Почасовая!$P$24</f>
        <v>540</v>
      </c>
      <c r="J26" s="2">
        <f>ГОСТ!J26/Почасовая!$P$24</f>
        <v>360</v>
      </c>
      <c r="K26" s="77">
        <f>ГОСТ!K26/Почасовая!$P$24</f>
        <v>252</v>
      </c>
      <c r="L26" s="1">
        <f>ГОСТ!L26/Почасовая!$P$24</f>
        <v>555</v>
      </c>
      <c r="M26" s="2">
        <f>ГОСТ!M26/Почасовая!$P$24</f>
        <v>370</v>
      </c>
      <c r="N26" s="3">
        <f>ГОСТ!N26/Почасовая!$P$24</f>
        <v>259</v>
      </c>
      <c r="O26" s="65"/>
      <c r="P26" s="65"/>
      <c r="Q26" s="67"/>
      <c r="R26" s="67"/>
      <c r="S26" s="67"/>
      <c r="T26" s="67"/>
      <c r="U26" s="67"/>
    </row>
    <row r="27" spans="1:21" ht="30" customHeight="1" x14ac:dyDescent="0.25">
      <c r="A27" s="6">
        <v>13</v>
      </c>
      <c r="B27" s="40" t="s">
        <v>20</v>
      </c>
      <c r="C27" s="9">
        <f>ГОСТ!C27/Почасовая!$P$24</f>
        <v>517.5</v>
      </c>
      <c r="D27" s="10">
        <f>ГОСТ!D27/Почасовая!$P$24</f>
        <v>345</v>
      </c>
      <c r="E27" s="11" t="s">
        <v>2</v>
      </c>
      <c r="F27" s="12">
        <f>ГОСТ!F27/Почасовая!$P$24</f>
        <v>420</v>
      </c>
      <c r="G27" s="10">
        <f>ГОСТ!G27/Почасовая!$P$24</f>
        <v>280</v>
      </c>
      <c r="H27" s="13" t="s">
        <v>2</v>
      </c>
      <c r="I27" s="9">
        <f>ГОСТ!I27/Почасовая!$P$24</f>
        <v>457.5</v>
      </c>
      <c r="J27" s="10">
        <f>ГОСТ!J27/Почасовая!$P$24</f>
        <v>305</v>
      </c>
      <c r="K27" s="11" t="s">
        <v>2</v>
      </c>
      <c r="L27" s="12">
        <f>ГОСТ!L27/Почасовая!$P$24</f>
        <v>472.5</v>
      </c>
      <c r="M27" s="10">
        <f>ГОСТ!M27/Почасовая!$P$24</f>
        <v>315</v>
      </c>
      <c r="N27" s="13" t="s">
        <v>2</v>
      </c>
      <c r="O27" s="65"/>
      <c r="P27" s="65"/>
      <c r="Q27" s="67"/>
      <c r="R27" s="67"/>
      <c r="S27" s="67"/>
      <c r="T27" s="67"/>
      <c r="U27" s="67"/>
    </row>
    <row r="28" spans="1:21" ht="30" customHeight="1" thickBot="1" x14ac:dyDescent="0.3">
      <c r="A28" s="32">
        <v>14</v>
      </c>
      <c r="B28" s="38" t="s">
        <v>21</v>
      </c>
      <c r="C28" s="14">
        <f>ГОСТ!C28/Почасовая!$P$24</f>
        <v>607.5</v>
      </c>
      <c r="D28" s="7">
        <f>ГОСТ!D28/Почасовая!$P$24</f>
        <v>405</v>
      </c>
      <c r="E28" s="15">
        <f>ГОСТ!E28/Почасовая!$P$24</f>
        <v>283.5</v>
      </c>
      <c r="F28" s="16">
        <f>ГОСТ!F28/Почасовая!$P$24</f>
        <v>510</v>
      </c>
      <c r="G28" s="7">
        <f>ГОСТ!G28/Почасовая!$P$24</f>
        <v>340</v>
      </c>
      <c r="H28" s="17">
        <f>ГОСТ!H28/Почасовая!$P$24</f>
        <v>238</v>
      </c>
      <c r="I28" s="14">
        <f>ГОСТ!I28/Почасовая!$P$24</f>
        <v>547.5</v>
      </c>
      <c r="J28" s="7">
        <f>ГОСТ!J28/Почасовая!$P$24</f>
        <v>365</v>
      </c>
      <c r="K28" s="15">
        <f>ГОСТ!K28/Почасовая!$P$24</f>
        <v>255.5</v>
      </c>
      <c r="L28" s="16">
        <f>ГОСТ!L28/Почасовая!$P$24</f>
        <v>562.5</v>
      </c>
      <c r="M28" s="7">
        <f>ГОСТ!M28/Почасовая!$P$24</f>
        <v>375</v>
      </c>
      <c r="N28" s="17">
        <f>ГОСТ!N28/Почасовая!$P$24</f>
        <v>262.5</v>
      </c>
      <c r="O28" s="65"/>
      <c r="P28" s="65"/>
      <c r="Q28" s="67"/>
      <c r="R28" s="67"/>
      <c r="S28" s="67"/>
      <c r="T28" s="67"/>
      <c r="U28" s="67"/>
    </row>
    <row r="29" spans="1:21" ht="30" customHeight="1" thickBot="1" x14ac:dyDescent="0.3">
      <c r="A29" s="6">
        <v>15</v>
      </c>
      <c r="B29" s="38" t="s">
        <v>22</v>
      </c>
      <c r="C29" s="14">
        <f>ГОСТ!C29/Почасовая!$P$24</f>
        <v>862.5</v>
      </c>
      <c r="D29" s="7">
        <f>ГОСТ!D29/Почасовая!$P$24</f>
        <v>575</v>
      </c>
      <c r="E29" s="15">
        <f>ГОСТ!E29/Почасовая!$P$24</f>
        <v>402.5</v>
      </c>
      <c r="F29" s="16">
        <f>ГОСТ!F29/Почасовая!$P$24</f>
        <v>765</v>
      </c>
      <c r="G29" s="7">
        <f>ГОСТ!G29/Почасовая!$P$24</f>
        <v>510</v>
      </c>
      <c r="H29" s="17">
        <f>ГОСТ!H29/Почасовая!$P$24</f>
        <v>357</v>
      </c>
      <c r="I29" s="14">
        <f>ГОСТ!I29/Почасовая!$P$24</f>
        <v>795</v>
      </c>
      <c r="J29" s="7">
        <f>ГОСТ!J29/Почасовая!$P$24</f>
        <v>530</v>
      </c>
      <c r="K29" s="15">
        <f>ГОСТ!K29/Почасовая!$P$24</f>
        <v>371</v>
      </c>
      <c r="L29" s="16">
        <f>ГОСТ!L29/Почасовая!$P$24</f>
        <v>817.5</v>
      </c>
      <c r="M29" s="7">
        <f>ГОСТ!M29/Почасовая!$P$24</f>
        <v>545</v>
      </c>
      <c r="N29" s="17">
        <f>ГОСТ!N29/Почасовая!$P$24</f>
        <v>381.5</v>
      </c>
      <c r="O29" s="65"/>
      <c r="P29" s="65"/>
      <c r="Q29" s="67"/>
      <c r="R29" s="67"/>
      <c r="S29" s="67"/>
      <c r="T29" s="67"/>
      <c r="U29" s="67"/>
    </row>
    <row r="30" spans="1:21" ht="26.25" hidden="1" customHeight="1" thickBot="1" x14ac:dyDescent="0.3">
      <c r="A30" s="32">
        <v>16</v>
      </c>
      <c r="B30" s="38" t="s">
        <v>23</v>
      </c>
      <c r="C30" s="14"/>
      <c r="D30" s="7"/>
      <c r="E30" s="15"/>
      <c r="F30" s="16"/>
      <c r="G30" s="7"/>
      <c r="H30" s="17"/>
      <c r="I30" s="14"/>
      <c r="J30" s="7"/>
      <c r="K30" s="15"/>
      <c r="L30" s="16"/>
      <c r="M30" s="7"/>
      <c r="N30" s="17"/>
      <c r="O30" s="65"/>
      <c r="P30" s="65"/>
      <c r="Q30" s="67"/>
      <c r="R30" s="67"/>
      <c r="S30" s="67"/>
      <c r="T30" s="67"/>
      <c r="U30" s="67"/>
    </row>
    <row r="31" spans="1:21" ht="30" customHeight="1" thickBot="1" x14ac:dyDescent="0.3">
      <c r="A31" s="6">
        <v>16</v>
      </c>
      <c r="B31" s="41" t="s">
        <v>24</v>
      </c>
      <c r="C31" s="18">
        <f>ГОСТ!C31/Почасовая!$P$24</f>
        <v>1275</v>
      </c>
      <c r="D31" s="5">
        <f>ГОСТ!D31/Почасовая!$P$24</f>
        <v>850</v>
      </c>
      <c r="E31" s="19">
        <f>ГОСТ!E31/Почасовая!$P$24</f>
        <v>595</v>
      </c>
      <c r="F31" s="20">
        <f>ГОСТ!F31/Почасовая!$P$24</f>
        <v>1177.5</v>
      </c>
      <c r="G31" s="5">
        <f>ГОСТ!G31/Почасовая!$P$24</f>
        <v>785</v>
      </c>
      <c r="H31" s="21">
        <f>ГОСТ!H31/Почасовая!$P$24</f>
        <v>549.5</v>
      </c>
      <c r="I31" s="18">
        <f>ГОСТ!I31/Почасовая!$P$24</f>
        <v>1215</v>
      </c>
      <c r="J31" s="5">
        <f>ГОСТ!J31/Почасовая!$P$24</f>
        <v>810</v>
      </c>
      <c r="K31" s="19">
        <f>ГОСТ!K31/Почасовая!$P$24</f>
        <v>567</v>
      </c>
      <c r="L31" s="20">
        <f>ГОСТ!L31/Почасовая!$P$24</f>
        <v>1230</v>
      </c>
      <c r="M31" s="5">
        <f>ГОСТ!M31/Почасовая!$P$24</f>
        <v>820</v>
      </c>
      <c r="N31" s="21">
        <f>ГОСТ!N31/Почасовая!$P$24</f>
        <v>574</v>
      </c>
      <c r="O31" s="65"/>
      <c r="P31" s="65"/>
      <c r="Q31" s="67"/>
      <c r="R31" s="67"/>
      <c r="S31" s="67"/>
      <c r="T31" s="67"/>
      <c r="U31" s="67"/>
    </row>
    <row r="32" spans="1:21" ht="20.25" customHeight="1" thickBot="1" x14ac:dyDescent="0.3">
      <c r="A32" s="32">
        <v>17</v>
      </c>
      <c r="B32" s="43" t="s">
        <v>25</v>
      </c>
      <c r="C32" s="79">
        <f>ГОСТ!C32/Почасовая!$P$24</f>
        <v>680.25</v>
      </c>
      <c r="D32" s="30">
        <f>ГОСТ!D32/Почасовая!$P$24</f>
        <v>453.5</v>
      </c>
      <c r="E32" s="42">
        <f>ГОСТ!E32/Почасовая!$P$24</f>
        <v>317.45</v>
      </c>
      <c r="F32" s="78">
        <f>ГОСТ!F32/Почасовая!$P$24</f>
        <v>597.75</v>
      </c>
      <c r="G32" s="30">
        <f>ГОСТ!G32/Почасовая!$P$24</f>
        <v>398.5</v>
      </c>
      <c r="H32" s="31">
        <f>ГОСТ!H32/Почасовая!$P$24</f>
        <v>278.95</v>
      </c>
      <c r="I32" s="79">
        <f>ГОСТ!I32/Почасовая!$P$24</f>
        <v>627.75</v>
      </c>
      <c r="J32" s="30">
        <f>ГОСТ!J32/Почасовая!$P$24</f>
        <v>418.5</v>
      </c>
      <c r="K32" s="42">
        <f>ГОСТ!K32/Почасовая!$P$24</f>
        <v>292.95</v>
      </c>
      <c r="L32" s="78">
        <f>ГОСТ!L32/Почасовая!$P$24</f>
        <v>690</v>
      </c>
      <c r="M32" s="30">
        <f>ГОСТ!M32/Почасовая!$P$24</f>
        <v>460</v>
      </c>
      <c r="N32" s="31">
        <f>ГОСТ!N32/Почасовая!$P$24</f>
        <v>322</v>
      </c>
      <c r="O32" s="65"/>
      <c r="P32" s="65"/>
      <c r="Q32" s="67"/>
      <c r="R32" s="67"/>
      <c r="S32" s="67"/>
      <c r="T32" s="67"/>
      <c r="U32" s="67"/>
    </row>
    <row r="33" spans="1:15" ht="8.25" customHeight="1" thickBot="1" x14ac:dyDescent="0.3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  <c r="O33" s="67"/>
    </row>
    <row r="34" spans="1:15" ht="8.25" customHeight="1" x14ac:dyDescent="0.25">
      <c r="C34" s="80"/>
      <c r="D34" s="81"/>
      <c r="E34" s="80"/>
      <c r="F34" s="80"/>
      <c r="G34" s="80"/>
      <c r="H34" s="80"/>
      <c r="I34" s="80"/>
      <c r="J34" s="81"/>
      <c r="K34" s="67"/>
      <c r="L34" s="67"/>
      <c r="M34" s="67"/>
      <c r="N34" s="67"/>
      <c r="O34" s="67"/>
    </row>
    <row r="35" spans="1:15" ht="13.5" customHeight="1" x14ac:dyDescent="0.25">
      <c r="B35" s="200" t="s">
        <v>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</row>
    <row r="36" spans="1:15" ht="13.5" customHeight="1" x14ac:dyDescent="0.25">
      <c r="B36" s="200" t="s">
        <v>62</v>
      </c>
      <c r="C36" s="200"/>
      <c r="D36" s="200"/>
      <c r="E36" s="200"/>
      <c r="F36" s="200"/>
      <c r="G36" s="200"/>
      <c r="H36" s="200" t="s">
        <v>65</v>
      </c>
      <c r="I36" s="200"/>
      <c r="J36" s="200"/>
      <c r="K36" s="200"/>
      <c r="L36" s="200"/>
      <c r="M36" s="200"/>
      <c r="N36" s="200"/>
    </row>
    <row r="38" spans="1:15" ht="13.5" customHeight="1" x14ac:dyDescent="0.25">
      <c r="C38" s="75"/>
      <c r="D38" s="75"/>
    </row>
  </sheetData>
  <mergeCells count="22">
    <mergeCell ref="A4:N4"/>
    <mergeCell ref="A5:N5"/>
    <mergeCell ref="J3:L3"/>
    <mergeCell ref="E1:L1"/>
    <mergeCell ref="B6:H6"/>
    <mergeCell ref="A9:A12"/>
    <mergeCell ref="B9:B12"/>
    <mergeCell ref="C9:E9"/>
    <mergeCell ref="F9:H9"/>
    <mergeCell ref="A7:N7"/>
    <mergeCell ref="L9:N9"/>
    <mergeCell ref="O9:Q9"/>
    <mergeCell ref="H35:N35"/>
    <mergeCell ref="H36:N36"/>
    <mergeCell ref="A33:N33"/>
    <mergeCell ref="B36:G36"/>
    <mergeCell ref="I9:K9"/>
    <mergeCell ref="B35:G35"/>
    <mergeCell ref="O10:P10"/>
    <mergeCell ref="Q10:Q12"/>
    <mergeCell ref="O11:O12"/>
    <mergeCell ref="P11:P12"/>
  </mergeCells>
  <pageMargins left="0.7" right="0.7" top="0.75" bottom="0.75" header="0.3" footer="0.3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="86" zoomScaleNormal="86" zoomScaleSheetLayoutView="80" workbookViewId="0">
      <selection activeCell="C9" sqref="C9:N9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14" width="11.7109375" style="49" customWidth="1"/>
    <col min="15" max="17" width="11.7109375" style="103" hidden="1" customWidth="1"/>
    <col min="18" max="16384" width="9.140625" style="49"/>
  </cols>
  <sheetData>
    <row r="1" spans="1:18" s="112" customFormat="1" ht="18.75" customHeight="1" x14ac:dyDescent="0.25">
      <c r="C1" s="174" t="s">
        <v>93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63"/>
      <c r="D2" s="163"/>
      <c r="E2" s="163"/>
      <c r="F2" s="163"/>
      <c r="G2" s="163"/>
      <c r="H2" s="163"/>
      <c r="I2" s="163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12" customFormat="1" ht="15.75" customHeight="1" x14ac:dyDescent="0.3">
      <c r="C3" s="163"/>
      <c r="D3" s="163"/>
      <c r="E3" s="163"/>
      <c r="F3" s="163"/>
      <c r="G3" s="163"/>
      <c r="H3" s="175" t="s">
        <v>64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15" customHeight="1" x14ac:dyDescent="0.25">
      <c r="A4" s="205" t="s">
        <v>79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49"/>
      <c r="P4" s="49"/>
      <c r="Q4" s="49"/>
    </row>
    <row r="5" spans="1:18" ht="15" customHeight="1" x14ac:dyDescent="0.25">
      <c r="A5" s="205" t="s">
        <v>38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49"/>
      <c r="P5" s="49"/>
      <c r="Q5" s="49"/>
    </row>
    <row r="6" spans="1:18" ht="5.25" customHeight="1" x14ac:dyDescent="0.25">
      <c r="A6" s="98"/>
      <c r="B6" s="198"/>
      <c r="C6" s="198"/>
      <c r="D6" s="198"/>
      <c r="E6" s="198"/>
      <c r="F6" s="198"/>
      <c r="G6" s="198"/>
      <c r="H6" s="198"/>
      <c r="L6" s="108" t="s">
        <v>14</v>
      </c>
    </row>
    <row r="7" spans="1:18" ht="15" customHeight="1" x14ac:dyDescent="0.25">
      <c r="A7" s="174" t="s">
        <v>42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8" ht="5.25" customHeight="1" thickBot="1" x14ac:dyDescent="0.3">
      <c r="A8" s="69"/>
      <c r="B8" s="69"/>
      <c r="C8" s="69"/>
      <c r="D8" s="69"/>
      <c r="E8" s="69"/>
      <c r="F8" s="69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94</v>
      </c>
      <c r="D9" s="177"/>
      <c r="E9" s="177"/>
      <c r="F9" s="176" t="s">
        <v>95</v>
      </c>
      <c r="G9" s="177"/>
      <c r="H9" s="178"/>
      <c r="I9" s="187" t="s">
        <v>97</v>
      </c>
      <c r="J9" s="177"/>
      <c r="K9" s="188"/>
      <c r="L9" s="176" t="s">
        <v>96</v>
      </c>
      <c r="M9" s="177"/>
      <c r="N9" s="178"/>
      <c r="O9" s="176" t="str">
        <f>СКП!O10</f>
        <v>26.05.2018 г. - 17.07.2018 г.
Высокий  сезон 2</v>
      </c>
      <c r="P9" s="177"/>
      <c r="Q9" s="178"/>
    </row>
    <row r="10" spans="1:18" s="51" customFormat="1" ht="28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5.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11" customFormat="1" ht="14.45" hidden="1" customHeight="1" outlineLevel="1" x14ac:dyDescent="0.25">
      <c r="A13" s="52"/>
      <c r="B13" s="52"/>
      <c r="C13" s="115">
        <v>1.5</v>
      </c>
      <c r="D13" s="54">
        <v>2</v>
      </c>
      <c r="E13" s="70">
        <v>0.3</v>
      </c>
      <c r="F13" s="115">
        <v>1.5</v>
      </c>
      <c r="G13" s="54">
        <v>2</v>
      </c>
      <c r="H13" s="55">
        <v>0.3</v>
      </c>
      <c r="I13" s="113">
        <v>1.5</v>
      </c>
      <c r="J13" s="54">
        <v>2</v>
      </c>
      <c r="K13" s="56">
        <v>0.3</v>
      </c>
      <c r="L13" s="100">
        <v>1.5</v>
      </c>
      <c r="M13" s="101">
        <v>2</v>
      </c>
      <c r="N13" s="102">
        <v>0.3</v>
      </c>
      <c r="O13" s="100">
        <v>1.4</v>
      </c>
      <c r="P13" s="101">
        <v>2</v>
      </c>
      <c r="Q13" s="102">
        <v>0.3</v>
      </c>
    </row>
    <row r="14" spans="1:18" s="111" customFormat="1" ht="13.9" hidden="1" customHeight="1" outlineLevel="1" thickBot="1" x14ac:dyDescent="0.3">
      <c r="A14" s="60"/>
      <c r="B14" s="60"/>
      <c r="C14" s="116"/>
      <c r="D14" s="44"/>
      <c r="E14" s="44"/>
      <c r="F14" s="116"/>
      <c r="G14" s="44"/>
      <c r="H14" s="45"/>
      <c r="I14" s="114"/>
      <c r="J14" s="63"/>
      <c r="K14" s="46"/>
      <c r="L14" s="64"/>
      <c r="M14" s="63"/>
      <c r="N14" s="45"/>
      <c r="O14" s="64"/>
      <c r="P14" s="63"/>
      <c r="Q14" s="45"/>
    </row>
    <row r="15" spans="1:18" s="112" customFormat="1" ht="27.75" customHeight="1" collapsed="1" x14ac:dyDescent="0.25">
      <c r="A15" s="28">
        <v>1</v>
      </c>
      <c r="B15" s="33" t="s">
        <v>31</v>
      </c>
      <c r="C15" s="25">
        <f>ГОСТ!C15/ГОСТ0.5!$D$13</f>
        <v>4500</v>
      </c>
      <c r="D15" s="22">
        <f>ГОСТ!D15/ГОСТ0.5!$D$13</f>
        <v>3000</v>
      </c>
      <c r="E15" s="166" t="s">
        <v>2</v>
      </c>
      <c r="F15" s="25">
        <f>ГОСТ!F15/ГОСТ0.5!$G$13</f>
        <v>3450</v>
      </c>
      <c r="G15" s="22">
        <f>ГОСТ!G15/ГОСТ0.5!$G$13</f>
        <v>2300</v>
      </c>
      <c r="H15" s="166" t="s">
        <v>2</v>
      </c>
      <c r="I15" s="25">
        <f>ГОСТ!I15/ГОСТ0.5!$J$13</f>
        <v>3825</v>
      </c>
      <c r="J15" s="22">
        <f>ГОСТ!J15/ГОСТ0.5!$J$13</f>
        <v>2550</v>
      </c>
      <c r="K15" s="166" t="s">
        <v>2</v>
      </c>
      <c r="L15" s="22">
        <f>ГОСТ!L15/ГОСТ0.5!$M$13</f>
        <v>4050</v>
      </c>
      <c r="M15" s="22">
        <f>ГОСТ!M15/ГОСТ0.5!$M$13</f>
        <v>2700</v>
      </c>
      <c r="N15" s="166" t="s">
        <v>2</v>
      </c>
      <c r="O15" s="24">
        <f>[2]ГОСТ0.5!$O15</f>
        <v>5750</v>
      </c>
      <c r="P15" s="24">
        <f t="shared" ref="P15:P32" si="0">IF((O15/2)&lt;M15,M15,(O15/2))</f>
        <v>2875</v>
      </c>
      <c r="Q15" s="23" t="s">
        <v>2</v>
      </c>
      <c r="R15" s="67"/>
    </row>
    <row r="16" spans="1:18" s="112" customFormat="1" ht="27.75" customHeight="1" thickBot="1" x14ac:dyDescent="0.3">
      <c r="A16" s="27">
        <v>2</v>
      </c>
      <c r="B16" s="34" t="s">
        <v>37</v>
      </c>
      <c r="C16" s="16">
        <f>ГОСТ!C16/ГОСТ0.5!$D$13</f>
        <v>4050</v>
      </c>
      <c r="D16" s="10">
        <f>ГОСТ!D16/ГОСТ0.5!$D$13</f>
        <v>2700</v>
      </c>
      <c r="E16" s="167" t="s">
        <v>2</v>
      </c>
      <c r="F16" s="16">
        <f>ГОСТ!F16/ГОСТ0.5!$G$13</f>
        <v>3000</v>
      </c>
      <c r="G16" s="10">
        <f>ГОСТ!G16/ГОСТ0.5!$G$13</f>
        <v>2000</v>
      </c>
      <c r="H16" s="167" t="s">
        <v>2</v>
      </c>
      <c r="I16" s="16">
        <f>ГОСТ!I16/ГОСТ0.5!$J$13</f>
        <v>3375</v>
      </c>
      <c r="J16" s="10">
        <f>ГОСТ!J16/ГОСТ0.5!$J$13</f>
        <v>2250</v>
      </c>
      <c r="K16" s="167" t="s">
        <v>2</v>
      </c>
      <c r="L16" s="7">
        <f>ГОСТ!L16/ГОСТ0.5!$M$13</f>
        <v>3600</v>
      </c>
      <c r="M16" s="7">
        <f>ГОСТ!M16/ГОСТ0.5!$M$13</f>
        <v>2400</v>
      </c>
      <c r="N16" s="167" t="s">
        <v>2</v>
      </c>
      <c r="O16" s="14">
        <f>[2]ГОСТ0.5!$O16</f>
        <v>5750</v>
      </c>
      <c r="P16" s="14">
        <f t="shared" si="0"/>
        <v>2875</v>
      </c>
      <c r="Q16" s="17" t="s">
        <v>2</v>
      </c>
      <c r="R16" s="67"/>
    </row>
    <row r="17" spans="1:18" s="112" customFormat="1" ht="30" customHeight="1" x14ac:dyDescent="0.25">
      <c r="A17" s="28">
        <v>3</v>
      </c>
      <c r="B17" s="33" t="s">
        <v>26</v>
      </c>
      <c r="C17" s="25">
        <f>ГОСТ!C17/ГОСТ0.5!$D$13</f>
        <v>5250</v>
      </c>
      <c r="D17" s="48">
        <f>ГОСТ!D17/ГОСТ0.5!$D$13</f>
        <v>3500</v>
      </c>
      <c r="E17" s="166" t="s">
        <v>2</v>
      </c>
      <c r="F17" s="25">
        <f>ГОСТ!F17/ГОСТ0.5!$G$13</f>
        <v>4275</v>
      </c>
      <c r="G17" s="22">
        <f>ГОСТ!G17/ГОСТ0.5!$G$13</f>
        <v>2850</v>
      </c>
      <c r="H17" s="166" t="s">
        <v>2</v>
      </c>
      <c r="I17" s="25">
        <f>ГОСТ!I17/ГОСТ0.5!$J$13</f>
        <v>4650</v>
      </c>
      <c r="J17" s="22">
        <f>ГОСТ!J17/ГОСТ0.5!$J$13</f>
        <v>3100</v>
      </c>
      <c r="K17" s="166" t="s">
        <v>2</v>
      </c>
      <c r="L17" s="22">
        <f>ГОСТ!L17/ГОСТ0.5!$M$13</f>
        <v>4800</v>
      </c>
      <c r="M17" s="22">
        <f>ГОСТ!M17/ГОСТ0.5!$M$13</f>
        <v>3200</v>
      </c>
      <c r="N17" s="166" t="s">
        <v>2</v>
      </c>
      <c r="O17" s="24">
        <f>[2]ГОСТ0.5!$O17</f>
        <v>6606</v>
      </c>
      <c r="P17" s="24">
        <f t="shared" si="0"/>
        <v>3303</v>
      </c>
      <c r="Q17" s="23" t="s">
        <v>2</v>
      </c>
      <c r="R17" s="67"/>
    </row>
    <row r="18" spans="1:18" s="112" customFormat="1" ht="24.75" customHeight="1" thickBot="1" x14ac:dyDescent="0.3">
      <c r="A18" s="27">
        <v>4</v>
      </c>
      <c r="B18" s="34" t="s">
        <v>30</v>
      </c>
      <c r="C18" s="16">
        <f>ГОСТ!C18/ГОСТ0.5!$D$13</f>
        <v>4725</v>
      </c>
      <c r="D18" s="7">
        <f>ГОСТ!D18/ГОСТ0.5!$D$13</f>
        <v>3150</v>
      </c>
      <c r="E18" s="167" t="s">
        <v>2</v>
      </c>
      <c r="F18" s="16">
        <f>ГОСТ!F18/ГОСТ0.5!$G$13</f>
        <v>3750</v>
      </c>
      <c r="G18" s="118">
        <f>ГОСТ!G18/ГОСТ0.5!$G$13</f>
        <v>2500</v>
      </c>
      <c r="H18" s="167" t="s">
        <v>2</v>
      </c>
      <c r="I18" s="16">
        <f>ГОСТ!I18/ГОСТ0.5!$J$13</f>
        <v>4125</v>
      </c>
      <c r="J18" s="7">
        <f>ГОСТ!J18/ГОСТ0.5!$J$13</f>
        <v>2750</v>
      </c>
      <c r="K18" s="167" t="s">
        <v>2</v>
      </c>
      <c r="L18" s="7">
        <f>ГОСТ!L18/ГОСТ0.5!$M$13</f>
        <v>4275</v>
      </c>
      <c r="M18" s="7">
        <f>ГОСТ!M18/ГОСТ0.5!$M$13</f>
        <v>2850</v>
      </c>
      <c r="N18" s="167" t="s">
        <v>2</v>
      </c>
      <c r="O18" s="14">
        <f>[2]ГОСТ0.5!$O18</f>
        <v>6606</v>
      </c>
      <c r="P18" s="14">
        <f t="shared" si="0"/>
        <v>3303</v>
      </c>
      <c r="Q18" s="17" t="s">
        <v>2</v>
      </c>
      <c r="R18" s="67"/>
    </row>
    <row r="19" spans="1:18" s="112" customFormat="1" ht="37.5" customHeight="1" x14ac:dyDescent="0.25">
      <c r="A19" s="28">
        <v>5</v>
      </c>
      <c r="B19" s="34" t="s">
        <v>27</v>
      </c>
      <c r="C19" s="16">
        <f>ГОСТ!C19/ГОСТ0.5!$D$13</f>
        <v>7950</v>
      </c>
      <c r="D19" s="118">
        <f>ГОСТ!D19/ГОСТ0.5!$D$13</f>
        <v>5300</v>
      </c>
      <c r="E19" s="167">
        <f>ГОСТ!E19/ГОСТ0.5!$D$13</f>
        <v>3710</v>
      </c>
      <c r="F19" s="16">
        <f>ГОСТ!F19/ГОСТ0.5!$G$13</f>
        <v>6975</v>
      </c>
      <c r="G19" s="7">
        <f>ГОСТ!G19/ГОСТ0.5!$G$13</f>
        <v>4650</v>
      </c>
      <c r="H19" s="167">
        <f>ГОСТ!H19/ГОСТ0.5!$G$13</f>
        <v>3255</v>
      </c>
      <c r="I19" s="16">
        <f>ГОСТ!I19/ГОСТ0.5!$J$13</f>
        <v>7350</v>
      </c>
      <c r="J19" s="118">
        <f>ГОСТ!J19/ГОСТ0.5!$J$13</f>
        <v>4900</v>
      </c>
      <c r="K19" s="167">
        <f>ГОСТ!K19/ГОСТ0.5!$J$13</f>
        <v>3430</v>
      </c>
      <c r="L19" s="7">
        <f>ГОСТ!L19/ГОСТ0.5!$M$13</f>
        <v>7500</v>
      </c>
      <c r="M19" s="7">
        <f>ГОСТ!M19/ГОСТ0.5!$M$13</f>
        <v>5000</v>
      </c>
      <c r="N19" s="167">
        <f>ГОСТ!N19/ГОСТ0.5!$M$13</f>
        <v>3500</v>
      </c>
      <c r="O19" s="14">
        <f>[2]ГОСТ0.5!$O19</f>
        <v>9517</v>
      </c>
      <c r="P19" s="14">
        <f t="shared" si="0"/>
        <v>5000</v>
      </c>
      <c r="Q19" s="17">
        <f>ГОСТ!Q19/ГОСТ0.5!$M$13</f>
        <v>0</v>
      </c>
      <c r="R19" s="67"/>
    </row>
    <row r="20" spans="1:18" s="112" customFormat="1" ht="27.75" customHeight="1" thickBot="1" x14ac:dyDescent="0.3">
      <c r="A20" s="27">
        <v>6</v>
      </c>
      <c r="B20" s="34" t="s">
        <v>15</v>
      </c>
      <c r="C20" s="16">
        <f>ГОСТ!C20/ГОСТ0.5!$D$13</f>
        <v>7350</v>
      </c>
      <c r="D20" s="7">
        <f>ГОСТ!D20/ГОСТ0.5!$D$13</f>
        <v>4900</v>
      </c>
      <c r="E20" s="167">
        <f>ГОСТ!E20/ГОСТ0.5!$D$13</f>
        <v>3430</v>
      </c>
      <c r="F20" s="16">
        <f>ГОСТ!F20/ГОСТ0.5!$G$13</f>
        <v>6375</v>
      </c>
      <c r="G20" s="118">
        <f>ГОСТ!G20/ГОСТ0.5!$G$13</f>
        <v>4250</v>
      </c>
      <c r="H20" s="167">
        <f>ГОСТ!H20/ГОСТ0.5!$G$13</f>
        <v>2975</v>
      </c>
      <c r="I20" s="16">
        <f>ГОСТ!I20/ГОСТ0.5!$J$13</f>
        <v>6750</v>
      </c>
      <c r="J20" s="7">
        <f>ГОСТ!J20/ГОСТ0.5!$J$13</f>
        <v>4500</v>
      </c>
      <c r="K20" s="167">
        <f>ГОСТ!K20/ГОСТ0.5!$J$13</f>
        <v>3150</v>
      </c>
      <c r="L20" s="7">
        <f>ГОСТ!L20/ГОСТ0.5!$M$13</f>
        <v>6900</v>
      </c>
      <c r="M20" s="7">
        <f>ГОСТ!M20/ГОСТ0.5!$M$13</f>
        <v>4600</v>
      </c>
      <c r="N20" s="167">
        <f>ГОСТ!N20/ГОСТ0.5!$M$13</f>
        <v>3220</v>
      </c>
      <c r="O20" s="14">
        <f>[2]ГОСТ0.5!$O20</f>
        <v>9517</v>
      </c>
      <c r="P20" s="14">
        <f t="shared" si="0"/>
        <v>4758.5</v>
      </c>
      <c r="Q20" s="17">
        <f>ГОСТ!Q20/ГОСТ0.5!$M$13</f>
        <v>0</v>
      </c>
      <c r="R20" s="67"/>
    </row>
    <row r="21" spans="1:18" s="112" customFormat="1" ht="27.75" customHeight="1" x14ac:dyDescent="0.25">
      <c r="A21" s="28">
        <v>7</v>
      </c>
      <c r="B21" s="34" t="s">
        <v>34</v>
      </c>
      <c r="C21" s="16">
        <f>ГОСТ!C21/ГОСТ0.5!$D$13</f>
        <v>8175</v>
      </c>
      <c r="D21" s="7">
        <f>ГОСТ!D21/ГОСТ0.5!$D$13</f>
        <v>5450</v>
      </c>
      <c r="E21" s="167">
        <f>ГОСТ!E21/ГОСТ0.5!$D$13</f>
        <v>3815</v>
      </c>
      <c r="F21" s="16">
        <f>ГОСТ!F21/ГОСТ0.5!$G$13</f>
        <v>7200</v>
      </c>
      <c r="G21" s="5">
        <f>ГОСТ!G21/ГОСТ0.5!$G$13</f>
        <v>4800</v>
      </c>
      <c r="H21" s="167">
        <f>ГОСТ!H21/ГОСТ0.5!$G$13</f>
        <v>3360</v>
      </c>
      <c r="I21" s="16">
        <f>ГОСТ!I21/ГОСТ0.5!$J$13</f>
        <v>7500</v>
      </c>
      <c r="J21" s="7">
        <f>ГОСТ!J21/ГОСТ0.5!$J$13</f>
        <v>5000</v>
      </c>
      <c r="K21" s="167">
        <f>ГОСТ!K21/ГОСТ0.5!$J$13</f>
        <v>3500</v>
      </c>
      <c r="L21" s="7">
        <f>ГОСТ!L21/ГОСТ0.5!$M$13</f>
        <v>7725</v>
      </c>
      <c r="M21" s="7">
        <f>ГОСТ!M21/ГОСТ0.5!$M$13</f>
        <v>5150</v>
      </c>
      <c r="N21" s="167">
        <f>ГОСТ!N21/ГОСТ0.5!$M$13</f>
        <v>3605</v>
      </c>
      <c r="O21" s="14">
        <f>[2]ГОСТ0.5!$O21</f>
        <v>9517</v>
      </c>
      <c r="P21" s="14">
        <f t="shared" si="0"/>
        <v>5150</v>
      </c>
      <c r="Q21" s="17">
        <f>ГОСТ!Q21/ГОСТ0.5!$M$13</f>
        <v>0</v>
      </c>
      <c r="R21" s="67"/>
    </row>
    <row r="22" spans="1:18" s="112" customFormat="1" ht="27" customHeight="1" thickBot="1" x14ac:dyDescent="0.3">
      <c r="A22" s="27">
        <v>8</v>
      </c>
      <c r="B22" s="34" t="s">
        <v>16</v>
      </c>
      <c r="C22" s="16">
        <f>ГОСТ!C22/ГОСТ0.5!$D$13</f>
        <v>6600</v>
      </c>
      <c r="D22" s="118">
        <f>ГОСТ!D22/ГОСТ0.5!$D$13</f>
        <v>4400</v>
      </c>
      <c r="E22" s="167">
        <f>ГОСТ!E22/ГОСТ0.5!$D$13</f>
        <v>3080</v>
      </c>
      <c r="F22" s="16">
        <f>ГОСТ!F22/ГОСТ0.5!$G$13</f>
        <v>5625</v>
      </c>
      <c r="G22" s="5">
        <f>ГОСТ!G22/ГОСТ0.5!$G$13</f>
        <v>3750</v>
      </c>
      <c r="H22" s="167">
        <f>ГОСТ!H22/ГОСТ0.5!$G$13</f>
        <v>2625</v>
      </c>
      <c r="I22" s="16">
        <f>ГОСТ!I22/ГОСТ0.5!$J$13</f>
        <v>6000</v>
      </c>
      <c r="J22" s="7">
        <f>ГОСТ!J22/ГОСТ0.5!$J$13</f>
        <v>4000</v>
      </c>
      <c r="K22" s="167">
        <f>ГОСТ!K22/ГОСТ0.5!$J$13</f>
        <v>2800</v>
      </c>
      <c r="L22" s="7">
        <f>ГОСТ!L22/ГОСТ0.5!$M$13</f>
        <v>6150</v>
      </c>
      <c r="M22" s="7">
        <f>ГОСТ!M22/ГОСТ0.5!$M$13</f>
        <v>4100</v>
      </c>
      <c r="N22" s="167">
        <f>ГОСТ!N22/ГОСТ0.5!$M$13</f>
        <v>2870</v>
      </c>
      <c r="O22" s="14">
        <f>[2]ГОСТ0.5!$O22</f>
        <v>9517</v>
      </c>
      <c r="P22" s="14">
        <f t="shared" si="0"/>
        <v>4758.5</v>
      </c>
      <c r="Q22" s="17">
        <f>ГОСТ!Q22/ГОСТ0.5!$M$13</f>
        <v>0</v>
      </c>
      <c r="R22" s="67"/>
    </row>
    <row r="23" spans="1:18" s="112" customFormat="1" ht="26.25" customHeight="1" x14ac:dyDescent="0.25">
      <c r="A23" s="28">
        <v>9</v>
      </c>
      <c r="B23" s="34" t="s">
        <v>17</v>
      </c>
      <c r="C23" s="16">
        <f>ГОСТ!C23/ГОСТ0.5!$D$13</f>
        <v>6000</v>
      </c>
      <c r="D23" s="7">
        <f>ГОСТ!D23/ГОСТ0.5!$D$13</f>
        <v>4000</v>
      </c>
      <c r="E23" s="167">
        <f>ГОСТ!E23/ГОСТ0.5!$D$13</f>
        <v>2800</v>
      </c>
      <c r="F23" s="16">
        <f>ГОСТ!F23/ГОСТ0.5!$G$13</f>
        <v>5025</v>
      </c>
      <c r="G23" s="5">
        <f>ГОСТ!G23/ГОСТ0.5!$G$13</f>
        <v>3350</v>
      </c>
      <c r="H23" s="167">
        <f>ГОСТ!H23/ГОСТ0.5!$G$13</f>
        <v>2345</v>
      </c>
      <c r="I23" s="16">
        <f>ГОСТ!I23/ГОСТ0.5!$J$13</f>
        <v>5400</v>
      </c>
      <c r="J23" s="7">
        <f>ГОСТ!J23/ГОСТ0.5!$J$13</f>
        <v>3600</v>
      </c>
      <c r="K23" s="167">
        <f>ГОСТ!K23/ГОСТ0.5!$J$13</f>
        <v>2520</v>
      </c>
      <c r="L23" s="7">
        <f>ГОСТ!L23/ГОСТ0.5!$M$13</f>
        <v>5550</v>
      </c>
      <c r="M23" s="7">
        <f>ГОСТ!M23/ГОСТ0.5!$M$13</f>
        <v>3700</v>
      </c>
      <c r="N23" s="167">
        <f>ГОСТ!N23/ГОСТ0.5!$M$13</f>
        <v>2590</v>
      </c>
      <c r="O23" s="14">
        <f>[2]ГОСТ0.5!$O23</f>
        <v>9517</v>
      </c>
      <c r="P23" s="14">
        <f t="shared" si="0"/>
        <v>4758.5</v>
      </c>
      <c r="Q23" s="17">
        <f>ГОСТ!Q23/ГОСТ0.5!$M$13</f>
        <v>0</v>
      </c>
      <c r="R23" s="67"/>
    </row>
    <row r="24" spans="1:18" s="112" customFormat="1" ht="26.25" customHeight="1" thickBot="1" x14ac:dyDescent="0.3">
      <c r="A24" s="27">
        <v>10</v>
      </c>
      <c r="B24" s="34" t="s">
        <v>18</v>
      </c>
      <c r="C24" s="16">
        <f>ГОСТ!C24/ГОСТ0.5!$D$13</f>
        <v>9900</v>
      </c>
      <c r="D24" s="118">
        <f>ГОСТ!D24/ГОСТ0.5!$D$13</f>
        <v>6600</v>
      </c>
      <c r="E24" s="167">
        <f>ГОСТ!E24/ГОСТ0.5!$D$13</f>
        <v>4620</v>
      </c>
      <c r="F24" s="16">
        <f>ГОСТ!F24/ГОСТ0.5!$G$13</f>
        <v>8850</v>
      </c>
      <c r="G24" s="7">
        <f>ГОСТ!G24/ГОСТ0.5!$G$13</f>
        <v>5900</v>
      </c>
      <c r="H24" s="167">
        <f>ГОСТ!H24/ГОСТ0.5!$G$13</f>
        <v>4130</v>
      </c>
      <c r="I24" s="16">
        <f>ГОСТ!I24/ГОСТ0.5!$J$13</f>
        <v>9225</v>
      </c>
      <c r="J24" s="10">
        <f>ГОСТ!J24/ГОСТ0.5!$J$13</f>
        <v>6150</v>
      </c>
      <c r="K24" s="167">
        <f>ГОСТ!K24/ГОСТ0.5!$J$13</f>
        <v>4305</v>
      </c>
      <c r="L24" s="7">
        <f>ГОСТ!L24/ГОСТ0.5!$M$13</f>
        <v>9450</v>
      </c>
      <c r="M24" s="7">
        <f>ГОСТ!M24/ГОСТ0.5!$M$13</f>
        <v>6300</v>
      </c>
      <c r="N24" s="167">
        <f>ГОСТ!N24/ГОСТ0.5!$M$13</f>
        <v>4410</v>
      </c>
      <c r="O24" s="14">
        <f>[2]ГОСТ0.5!$O24</f>
        <v>10995</v>
      </c>
      <c r="P24" s="14">
        <f t="shared" si="0"/>
        <v>6300</v>
      </c>
      <c r="Q24" s="17">
        <f>ГОСТ!Q24/ГОСТ0.5!$M$13</f>
        <v>2250</v>
      </c>
      <c r="R24" s="67"/>
    </row>
    <row r="25" spans="1:18" s="112" customFormat="1" ht="26.25" customHeight="1" x14ac:dyDescent="0.25">
      <c r="A25" s="28">
        <v>11</v>
      </c>
      <c r="B25" s="34" t="s">
        <v>19</v>
      </c>
      <c r="C25" s="16">
        <f>ГОСТ!C25/ГОСТ0.5!$D$13</f>
        <v>9150</v>
      </c>
      <c r="D25" s="7">
        <f>ГОСТ!D25/ГОСТ0.5!$D$13</f>
        <v>6100</v>
      </c>
      <c r="E25" s="167">
        <f>ГОСТ!E25/ГОСТ0.5!$D$13</f>
        <v>4270</v>
      </c>
      <c r="F25" s="16">
        <f>ГОСТ!F25/ГОСТ0.5!$G$13</f>
        <v>8175</v>
      </c>
      <c r="G25" s="7">
        <f>ГОСТ!G25/ГОСТ0.5!$G$13</f>
        <v>5450</v>
      </c>
      <c r="H25" s="167">
        <f>ГОСТ!H25/ГОСТ0.5!$G$13</f>
        <v>3815</v>
      </c>
      <c r="I25" s="16">
        <f>ГОСТ!I25/ГОСТ0.5!$J$13</f>
        <v>8550</v>
      </c>
      <c r="J25" s="10">
        <f>ГОСТ!J25/ГОСТ0.5!$J$13</f>
        <v>5700</v>
      </c>
      <c r="K25" s="167">
        <f>ГОСТ!K25/ГОСТ0.5!$J$13</f>
        <v>3990</v>
      </c>
      <c r="L25" s="7">
        <f>ГОСТ!L25/ГОСТ0.5!$M$13</f>
        <v>8700</v>
      </c>
      <c r="M25" s="7">
        <f>ГОСТ!M25/ГОСТ0.5!$M$13</f>
        <v>5800</v>
      </c>
      <c r="N25" s="167">
        <f>ГОСТ!N25/ГОСТ0.5!$M$13</f>
        <v>4060</v>
      </c>
      <c r="O25" s="14">
        <f>[2]ГОСТ0.5!$O25</f>
        <v>10995</v>
      </c>
      <c r="P25" s="14">
        <f t="shared" si="0"/>
        <v>5800</v>
      </c>
      <c r="Q25" s="17">
        <f>ГОСТ!Q25/ГОСТ0.5!$M$13</f>
        <v>2250</v>
      </c>
      <c r="R25" s="67"/>
    </row>
    <row r="26" spans="1:18" s="112" customFormat="1" ht="30" customHeight="1" thickBot="1" x14ac:dyDescent="0.3">
      <c r="A26" s="27">
        <v>12</v>
      </c>
      <c r="B26" s="35" t="s">
        <v>28</v>
      </c>
      <c r="C26" s="1">
        <f>ГОСТ!C26/ГОСТ0.5!$D$13</f>
        <v>6000</v>
      </c>
      <c r="D26" s="10">
        <f>ГОСТ!D26/ГОСТ0.5!$D$13</f>
        <v>4000</v>
      </c>
      <c r="E26" s="168">
        <f>ГОСТ!E26/ГОСТ0.5!$D$13</f>
        <v>2800</v>
      </c>
      <c r="F26" s="1">
        <f>ГОСТ!F26/ГОСТ0.5!$G$13</f>
        <v>5025</v>
      </c>
      <c r="G26" s="10">
        <f>ГОСТ!G26/ГОСТ0.5!$G$13</f>
        <v>3350</v>
      </c>
      <c r="H26" s="168">
        <f>ГОСТ!H26/ГОСТ0.5!$G$13</f>
        <v>2345</v>
      </c>
      <c r="I26" s="1">
        <f>ГОСТ!I26/ГОСТ0.5!$J$13</f>
        <v>5400</v>
      </c>
      <c r="J26" s="10">
        <f>ГОСТ!J26/ГОСТ0.5!$J$13</f>
        <v>3600</v>
      </c>
      <c r="K26" s="168">
        <f>ГОСТ!K26/ГОСТ0.5!$J$13</f>
        <v>2520</v>
      </c>
      <c r="L26" s="2">
        <f>ГОСТ!L26/ГОСТ0.5!$M$13</f>
        <v>5550</v>
      </c>
      <c r="M26" s="2">
        <f>ГОСТ!M26/ГОСТ0.5!$M$13</f>
        <v>3700</v>
      </c>
      <c r="N26" s="168">
        <f>ГОСТ!N26/ГОСТ0.5!$M$13</f>
        <v>2590</v>
      </c>
      <c r="O26" s="96">
        <f>[2]ГОСТ0.5!$O26</f>
        <v>9700</v>
      </c>
      <c r="P26" s="2">
        <f t="shared" si="0"/>
        <v>4850</v>
      </c>
      <c r="Q26" s="3">
        <f>ГОСТ!Q26/ГОСТ0.5!$M$13</f>
        <v>2250</v>
      </c>
      <c r="R26" s="67"/>
    </row>
    <row r="27" spans="1:18" s="112" customFormat="1" ht="30" customHeight="1" x14ac:dyDescent="0.25">
      <c r="A27" s="28">
        <v>13</v>
      </c>
      <c r="B27" s="36" t="s">
        <v>20</v>
      </c>
      <c r="C27" s="12">
        <f>ГОСТ!C27/ГОСТ0.5!$D$13</f>
        <v>5175</v>
      </c>
      <c r="D27" s="22">
        <f>ГОСТ!D27/ГОСТ0.5!$D$13</f>
        <v>3450</v>
      </c>
      <c r="E27" s="169"/>
      <c r="F27" s="12">
        <f>ГОСТ!F27/ГОСТ0.5!$G$13</f>
        <v>4200</v>
      </c>
      <c r="G27" s="22">
        <f>ГОСТ!G27/ГОСТ0.5!$G$13</f>
        <v>2800</v>
      </c>
      <c r="H27" s="169"/>
      <c r="I27" s="12">
        <f>ГОСТ!I27/ГОСТ0.5!$J$13</f>
        <v>4575</v>
      </c>
      <c r="J27" s="22">
        <f>ГОСТ!J27/ГОСТ0.5!$J$13</f>
        <v>3050</v>
      </c>
      <c r="K27" s="169"/>
      <c r="L27" s="10">
        <f>ГОСТ!L27/ГОСТ0.5!$M$13</f>
        <v>4725</v>
      </c>
      <c r="M27" s="10">
        <f>ГОСТ!M27/ГОСТ0.5!$M$13</f>
        <v>3150</v>
      </c>
      <c r="N27" s="169"/>
      <c r="O27" s="9">
        <f>[2]ГОСТ0.5!$O27</f>
        <v>8225</v>
      </c>
      <c r="P27" s="9">
        <f t="shared" si="0"/>
        <v>4112.5</v>
      </c>
      <c r="Q27" s="13"/>
      <c r="R27" s="67"/>
    </row>
    <row r="28" spans="1:18" s="112" customFormat="1" ht="26.25" customHeight="1" thickBot="1" x14ac:dyDescent="0.3">
      <c r="A28" s="27">
        <v>14</v>
      </c>
      <c r="B28" s="34" t="s">
        <v>21</v>
      </c>
      <c r="C28" s="16">
        <f>ГОСТ!C28/ГОСТ0.5!$D$13</f>
        <v>6075</v>
      </c>
      <c r="D28" s="7">
        <f>ГОСТ!D28/ГОСТ0.5!$D$13</f>
        <v>4050</v>
      </c>
      <c r="E28" s="167">
        <f>ГОСТ!E28/ГОСТ0.5!$D$13</f>
        <v>2835</v>
      </c>
      <c r="F28" s="16">
        <f>ГОСТ!F28/ГОСТ0.5!$G$13</f>
        <v>5100</v>
      </c>
      <c r="G28" s="7">
        <f>ГОСТ!G28/ГОСТ0.5!$G$13</f>
        <v>3400</v>
      </c>
      <c r="H28" s="167">
        <f>ГОСТ!H28/ГОСТ0.5!$G$13</f>
        <v>2380</v>
      </c>
      <c r="I28" s="16">
        <f>ГОСТ!I28/ГОСТ0.5!$J$13</f>
        <v>5475</v>
      </c>
      <c r="J28" s="118">
        <f>ГОСТ!J28/ГОСТ0.5!$J$13</f>
        <v>3650</v>
      </c>
      <c r="K28" s="167">
        <f>ГОСТ!K28/ГОСТ0.5!$J$13</f>
        <v>2555</v>
      </c>
      <c r="L28" s="7">
        <f>ГОСТ!L28/ГОСТ0.5!$M$13</f>
        <v>5625</v>
      </c>
      <c r="M28" s="7">
        <f>ГОСТ!M28/ГОСТ0.5!$M$13</f>
        <v>3750</v>
      </c>
      <c r="N28" s="167">
        <f>ГОСТ!N28/ГОСТ0.5!$M$13</f>
        <v>2625</v>
      </c>
      <c r="O28" s="14">
        <f>[2]ГОСТ0.5!$O28</f>
        <v>8778.5</v>
      </c>
      <c r="P28" s="14">
        <f t="shared" si="0"/>
        <v>4389.25</v>
      </c>
      <c r="Q28" s="17">
        <f>ГОСТ!Q28/ГОСТ0.5!$M$13</f>
        <v>1625</v>
      </c>
      <c r="R28" s="67"/>
    </row>
    <row r="29" spans="1:18" s="112" customFormat="1" ht="30" customHeight="1" thickBot="1" x14ac:dyDescent="0.3">
      <c r="A29" s="28">
        <v>15</v>
      </c>
      <c r="B29" s="34" t="s">
        <v>22</v>
      </c>
      <c r="C29" s="16">
        <f>ГОСТ!C29/ГОСТ0.5!$D$13</f>
        <v>8625</v>
      </c>
      <c r="D29" s="118">
        <f>ГОСТ!D29/ГОСТ0.5!$D$13</f>
        <v>5750</v>
      </c>
      <c r="E29" s="167">
        <f>ГОСТ!E29/ГОСТ0.5!$D$13</f>
        <v>4025</v>
      </c>
      <c r="F29" s="16">
        <f>ГОСТ!F29/ГОСТ0.5!$G$13</f>
        <v>7650</v>
      </c>
      <c r="G29" s="7">
        <f>ГОСТ!G29/ГОСТ0.5!$G$13</f>
        <v>5100</v>
      </c>
      <c r="H29" s="167">
        <f>ГОСТ!H29/ГОСТ0.5!$G$13</f>
        <v>3570</v>
      </c>
      <c r="I29" s="16">
        <f>ГОСТ!I29/ГОСТ0.5!$J$13</f>
        <v>7950</v>
      </c>
      <c r="J29" s="7">
        <f>ГОСТ!J29/ГОСТ0.5!$J$13</f>
        <v>5300</v>
      </c>
      <c r="K29" s="167">
        <f>ГОСТ!K29/ГОСТ0.5!$J$13</f>
        <v>3710</v>
      </c>
      <c r="L29" s="7">
        <f>ГОСТ!L29/ГОСТ0.5!$M$13</f>
        <v>8175</v>
      </c>
      <c r="M29" s="7">
        <f>ГОСТ!M29/ГОСТ0.5!$M$13</f>
        <v>5450</v>
      </c>
      <c r="N29" s="167">
        <f>ГОСТ!N29/ГОСТ0.5!$M$13</f>
        <v>3815</v>
      </c>
      <c r="O29" s="14">
        <f>[2]ГОСТ0.5!$O29</f>
        <v>13950.5</v>
      </c>
      <c r="P29" s="14">
        <f t="shared" si="0"/>
        <v>6975.25</v>
      </c>
      <c r="Q29" s="17">
        <f>ГОСТ!Q29/ГОСТ0.5!$M$13</f>
        <v>3312.5</v>
      </c>
      <c r="R29" s="67"/>
    </row>
    <row r="30" spans="1:18" s="112" customFormat="1" ht="30" hidden="1" customHeight="1" thickBot="1" x14ac:dyDescent="0.3">
      <c r="A30" s="27">
        <v>16</v>
      </c>
      <c r="B30" s="34" t="s">
        <v>23</v>
      </c>
      <c r="C30" s="16"/>
      <c r="D30" s="5"/>
      <c r="E30" s="167"/>
      <c r="F30" s="16"/>
      <c r="G30" s="118"/>
      <c r="H30" s="167"/>
      <c r="I30" s="16"/>
      <c r="J30" s="118"/>
      <c r="K30" s="167"/>
      <c r="L30" s="7">
        <f>ГОСТ!L30/ГОСТ0.5!$M$13</f>
        <v>0</v>
      </c>
      <c r="M30" s="7"/>
      <c r="N30" s="167"/>
      <c r="O30" s="14"/>
      <c r="P30" s="14"/>
      <c r="Q30" s="17"/>
      <c r="R30" s="67"/>
    </row>
    <row r="31" spans="1:18" s="112" customFormat="1" ht="30" customHeight="1" thickBot="1" x14ac:dyDescent="0.3">
      <c r="A31" s="28">
        <v>16</v>
      </c>
      <c r="B31" s="35" t="s">
        <v>24</v>
      </c>
      <c r="C31" s="1">
        <f>ГОСТ!C31/ГОСТ0.5!$D$13</f>
        <v>12750</v>
      </c>
      <c r="D31" s="2">
        <f>ГОСТ!D31/ГОСТ0.5!$D$13</f>
        <v>8500</v>
      </c>
      <c r="E31" s="168">
        <f>ГОСТ!E31/ГОСТ0.5!$D$13</f>
        <v>5950</v>
      </c>
      <c r="F31" s="1">
        <f>ГОСТ!F31/ГОСТ0.5!$G$13</f>
        <v>11775</v>
      </c>
      <c r="G31" s="2">
        <f>ГОСТ!G31/ГОСТ0.5!$G$13</f>
        <v>7850</v>
      </c>
      <c r="H31" s="168">
        <f>ГОСТ!H31/ГОСТ0.5!$G$13</f>
        <v>5495</v>
      </c>
      <c r="I31" s="1">
        <f>ГОСТ!I31/ГОСТ0.5!$J$13</f>
        <v>12150</v>
      </c>
      <c r="J31" s="2">
        <f>ГОСТ!J31/ГОСТ0.5!$J$13</f>
        <v>8100</v>
      </c>
      <c r="K31" s="168">
        <f>ГОСТ!K31/ГОСТ0.5!$J$13</f>
        <v>5670</v>
      </c>
      <c r="L31" s="2">
        <f>ГОСТ!L31/ГОСТ0.5!$M$13</f>
        <v>12300</v>
      </c>
      <c r="M31" s="2">
        <f>ГОСТ!M31/ГОСТ0.5!$M$13</f>
        <v>8200</v>
      </c>
      <c r="N31" s="168">
        <f>ГОСТ!N31/ГОСТ0.5!$M$13</f>
        <v>5740</v>
      </c>
      <c r="O31" s="8">
        <f>[2]ГОСТ0.5!$O31</f>
        <v>17645.5</v>
      </c>
      <c r="P31" s="8">
        <f t="shared" si="0"/>
        <v>8822.75</v>
      </c>
      <c r="Q31" s="3">
        <f>ГОСТ!Q31/ГОСТ0.5!$M$13</f>
        <v>4000</v>
      </c>
      <c r="R31" s="67"/>
    </row>
    <row r="32" spans="1:18" s="112" customFormat="1" ht="21.75" customHeight="1" thickBot="1" x14ac:dyDescent="0.3">
      <c r="A32" s="4">
        <v>17</v>
      </c>
      <c r="B32" s="107" t="s">
        <v>25</v>
      </c>
      <c r="C32" s="71">
        <f>ГОСТ!C32/ГОСТ0.5!$D$13</f>
        <v>6802.5</v>
      </c>
      <c r="D32" s="22">
        <f>ГОСТ!D32/ГОСТ0.5!$D$13</f>
        <v>4535</v>
      </c>
      <c r="E32" s="170">
        <f>ГОСТ!E32/ГОСТ0.5!$D$13</f>
        <v>3174.5</v>
      </c>
      <c r="F32" s="71">
        <f>ГОСТ!F32/ГОСТ0.5!$G$13</f>
        <v>5977.5</v>
      </c>
      <c r="G32" s="22">
        <f>ГОСТ!G32/ГОСТ0.5!$G$13</f>
        <v>3985</v>
      </c>
      <c r="H32" s="170">
        <f>ГОСТ!H32/ГОСТ0.5!$G$13</f>
        <v>2789.5</v>
      </c>
      <c r="I32" s="71">
        <f>ГОСТ!I32/ГОСТ0.5!$J$13</f>
        <v>6277.5</v>
      </c>
      <c r="J32" s="22">
        <f>ГОСТ!J32/ГОСТ0.5!$J$13</f>
        <v>4185</v>
      </c>
      <c r="K32" s="170">
        <f>ГОСТ!K32/ГОСТ0.5!$J$13</f>
        <v>2929.5</v>
      </c>
      <c r="L32" s="109">
        <f>ГОСТ!L32/ГОСТ0.5!$M$13</f>
        <v>6900</v>
      </c>
      <c r="M32" s="109">
        <f>ГОСТ!M32/ГОСТ0.5!$M$13</f>
        <v>4600</v>
      </c>
      <c r="N32" s="170">
        <f>ГОСТ!N32/ГОСТ0.5!$M$13</f>
        <v>3220</v>
      </c>
      <c r="O32" s="73">
        <f>[2]ГОСТ0.5!$O32</f>
        <v>10256</v>
      </c>
      <c r="P32" s="73">
        <f t="shared" si="0"/>
        <v>5128</v>
      </c>
      <c r="Q32" s="72">
        <f>ГОСТ!Q32/ГОСТ0.5!$M$13</f>
        <v>2437.5</v>
      </c>
      <c r="R32" s="67"/>
    </row>
    <row r="33" spans="1:17" s="112" customFormat="1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7" s="112" customFormat="1" ht="13.5" customHeight="1" x14ac:dyDescent="0.25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7" ht="13.5" customHeight="1" x14ac:dyDescent="0.25">
      <c r="B35" s="200" t="s">
        <v>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49"/>
      <c r="P35" s="49"/>
      <c r="Q35" s="49"/>
    </row>
    <row r="36" spans="1:17" ht="13.5" customHeight="1" x14ac:dyDescent="0.25">
      <c r="B36" s="200" t="s">
        <v>62</v>
      </c>
      <c r="C36" s="200"/>
      <c r="D36" s="200"/>
      <c r="E36" s="200"/>
      <c r="F36" s="200"/>
      <c r="G36" s="200"/>
      <c r="H36" s="200" t="s">
        <v>65</v>
      </c>
      <c r="I36" s="200"/>
      <c r="J36" s="200"/>
      <c r="K36" s="200"/>
      <c r="L36" s="200"/>
      <c r="M36" s="200"/>
      <c r="N36" s="200"/>
      <c r="O36" s="49"/>
      <c r="P36" s="49"/>
      <c r="Q36" s="49"/>
    </row>
    <row r="38" spans="1:17" ht="13.5" customHeight="1" x14ac:dyDescent="0.25">
      <c r="C38" s="199"/>
      <c r="D38" s="199"/>
      <c r="E38" s="224"/>
      <c r="F38" s="224"/>
      <c r="G38" s="224"/>
      <c r="H38" s="224"/>
    </row>
  </sheetData>
  <mergeCells count="27">
    <mergeCell ref="B35:G35"/>
    <mergeCell ref="A7:Q7"/>
    <mergeCell ref="B34:G34"/>
    <mergeCell ref="H34:N34"/>
    <mergeCell ref="C38:D38"/>
    <mergeCell ref="E38:H38"/>
    <mergeCell ref="A33:N33"/>
    <mergeCell ref="H35:N35"/>
    <mergeCell ref="H36:N36"/>
    <mergeCell ref="B36:G36"/>
    <mergeCell ref="C9:E9"/>
    <mergeCell ref="F9:H9"/>
    <mergeCell ref="I9:K9"/>
    <mergeCell ref="L9:N9"/>
    <mergeCell ref="A9:A12"/>
    <mergeCell ref="B9:B12"/>
    <mergeCell ref="B6:H6"/>
    <mergeCell ref="A4:N4"/>
    <mergeCell ref="A5:N5"/>
    <mergeCell ref="C1:Q1"/>
    <mergeCell ref="J2:Q2"/>
    <mergeCell ref="H3:Q3"/>
    <mergeCell ref="O9:Q9"/>
    <mergeCell ref="O10:P10"/>
    <mergeCell ref="Q10:Q12"/>
    <mergeCell ref="O11:O12"/>
    <mergeCell ref="P11:P12"/>
  </mergeCells>
  <pageMargins left="0.7" right="0.7" top="0.75" bottom="0.75" header="0.3" footer="0.3"/>
  <pageSetup paperSize="9" scale="63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70" zoomScaleNormal="70" zoomScaleSheetLayoutView="50" workbookViewId="0">
      <selection activeCell="C1" sqref="C1:Q1"/>
    </sheetView>
  </sheetViews>
  <sheetFormatPr defaultColWidth="9.140625" defaultRowHeight="13.5" outlineLevelRow="1" x14ac:dyDescent="0.25"/>
  <cols>
    <col min="1" max="1" width="4" style="120" customWidth="1"/>
    <col min="2" max="2" width="43.7109375" style="120" customWidth="1"/>
    <col min="3" max="4" width="11.7109375" style="120" customWidth="1"/>
    <col min="5" max="5" width="11.7109375" style="120" customWidth="1" collapsed="1"/>
    <col min="6" max="10" width="11.7109375" style="120" customWidth="1"/>
    <col min="11" max="11" width="11.7109375" style="120" customWidth="1" collapsed="1"/>
    <col min="12" max="14" width="11.7109375" style="120" customWidth="1"/>
    <col min="15" max="17" width="11.7109375" style="120" hidden="1" customWidth="1"/>
    <col min="18" max="16384" width="9.140625" style="120"/>
  </cols>
  <sheetData>
    <row r="1" spans="1:18" ht="18.75" customHeight="1" x14ac:dyDescent="0.25">
      <c r="C1" s="174" t="s">
        <v>87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ht="16.5" customHeight="1" x14ac:dyDescent="0.25">
      <c r="C2" s="171"/>
      <c r="D2" s="171"/>
      <c r="E2" s="171"/>
      <c r="F2" s="171"/>
      <c r="G2" s="171"/>
      <c r="H2" s="171"/>
      <c r="I2" s="171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ht="15.75" customHeight="1" x14ac:dyDescent="0.3">
      <c r="C3" s="171"/>
      <c r="D3" s="171"/>
      <c r="E3" s="171"/>
      <c r="F3" s="171"/>
      <c r="G3" s="171"/>
      <c r="H3" s="175" t="s">
        <v>64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15" customHeight="1" x14ac:dyDescent="0.25">
      <c r="A4" s="205" t="s">
        <v>50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8" ht="15" customHeigh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8"/>
      <c r="P5" s="128"/>
      <c r="Q5" s="128"/>
      <c r="R5" s="128"/>
    </row>
    <row r="6" spans="1:18" s="130" customFormat="1" ht="15" customHeight="1" x14ac:dyDescent="0.25">
      <c r="A6" s="206" t="s">
        <v>45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</row>
    <row r="7" spans="1:18" ht="15" customHeight="1" x14ac:dyDescent="0.2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18" ht="15.75" customHeight="1" thickBot="1" x14ac:dyDescent="0.35">
      <c r="A8" s="207" t="s">
        <v>12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68</v>
      </c>
      <c r="D9" s="177"/>
      <c r="E9" s="177"/>
      <c r="F9" s="176" t="s">
        <v>69</v>
      </c>
      <c r="G9" s="177"/>
      <c r="H9" s="178"/>
      <c r="I9" s="187" t="s">
        <v>71</v>
      </c>
      <c r="J9" s="177"/>
      <c r="K9" s="188"/>
      <c r="L9" s="176" t="s">
        <v>70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22" customFormat="1" ht="14.45" hidden="1" customHeight="1" outlineLevel="1" x14ac:dyDescent="0.25">
      <c r="A13" s="52"/>
      <c r="B13" s="52"/>
      <c r="C13" s="115">
        <v>1.5</v>
      </c>
      <c r="D13" s="54">
        <v>600</v>
      </c>
      <c r="E13" s="70">
        <v>0.3</v>
      </c>
      <c r="F13" s="115">
        <v>1.5</v>
      </c>
      <c r="G13" s="54">
        <v>600</v>
      </c>
      <c r="H13" s="55">
        <v>0.3</v>
      </c>
      <c r="I13" s="113">
        <v>1.5</v>
      </c>
      <c r="J13" s="54">
        <v>600</v>
      </c>
      <c r="K13" s="56">
        <v>0.3</v>
      </c>
      <c r="L13" s="100">
        <v>1.5</v>
      </c>
      <c r="M13" s="101">
        <v>600</v>
      </c>
      <c r="N13" s="102">
        <v>0.3</v>
      </c>
      <c r="O13" s="100">
        <v>1.4</v>
      </c>
      <c r="P13" s="101">
        <v>400</v>
      </c>
      <c r="Q13" s="102">
        <v>0.3</v>
      </c>
    </row>
    <row r="14" spans="1:18" s="122" customFormat="1" ht="13.9" hidden="1" customHeight="1" outlineLevel="1" thickBot="1" x14ac:dyDescent="0.3">
      <c r="A14" s="60"/>
      <c r="B14" s="60"/>
      <c r="C14" s="116"/>
      <c r="D14" s="44">
        <v>700</v>
      </c>
      <c r="E14" s="44"/>
      <c r="F14" s="116"/>
      <c r="G14" s="44">
        <v>600</v>
      </c>
      <c r="H14" s="45"/>
      <c r="I14" s="114"/>
      <c r="J14" s="63">
        <v>200</v>
      </c>
      <c r="K14" s="46"/>
      <c r="L14" s="64"/>
      <c r="M14" s="63"/>
      <c r="N14" s="45"/>
      <c r="O14" s="64"/>
      <c r="P14" s="63"/>
      <c r="Q14" s="45"/>
    </row>
    <row r="15" spans="1:18" ht="27.75" customHeight="1" collapsed="1" x14ac:dyDescent="0.25">
      <c r="A15" s="28">
        <v>1</v>
      </c>
      <c r="B15" s="33" t="s">
        <v>31</v>
      </c>
      <c r="C15" s="25">
        <f>D15*$C$13</f>
        <v>10800</v>
      </c>
      <c r="D15" s="22">
        <f>СКП!D16+'Проф.гр, Диабет и ССЗ'!$D$13</f>
        <v>7200</v>
      </c>
      <c r="E15" s="23" t="s">
        <v>2</v>
      </c>
      <c r="F15" s="25">
        <f>G15*$F$13</f>
        <v>9150</v>
      </c>
      <c r="G15" s="22">
        <f>СКП!G16+'Проф.гр, Диабет и ССЗ'!$G$13</f>
        <v>6100</v>
      </c>
      <c r="H15" s="23" t="s">
        <v>2</v>
      </c>
      <c r="I15" s="25">
        <f t="shared" ref="I15:I32" si="0">J15*$I$13</f>
        <v>9750</v>
      </c>
      <c r="J15" s="22">
        <f>СКП!J16+'Проф.гр, Диабет и ССЗ'!$J$13</f>
        <v>6500</v>
      </c>
      <c r="K15" s="23" t="s">
        <v>2</v>
      </c>
      <c r="L15" s="24">
        <f>M15*$L$13</f>
        <v>10050</v>
      </c>
      <c r="M15" s="22">
        <f>СКП!M16+'Проф.гр, Диабет и ССЗ'!$M$13</f>
        <v>6700</v>
      </c>
      <c r="N15" s="23" t="s">
        <v>2</v>
      </c>
      <c r="O15" s="24">
        <f>[2]Спецпрог!$O15</f>
        <v>15390.508474576272</v>
      </c>
      <c r="P15" s="24">
        <f>IF((O15/2)&lt;M15,M15,(O15/2))</f>
        <v>7695.2542372881362</v>
      </c>
      <c r="Q15" s="23" t="s">
        <v>2</v>
      </c>
      <c r="R15" s="67"/>
    </row>
    <row r="16" spans="1:18" ht="27.75" customHeight="1" thickBot="1" x14ac:dyDescent="0.3">
      <c r="A16" s="27">
        <v>2</v>
      </c>
      <c r="B16" s="34" t="s">
        <v>32</v>
      </c>
      <c r="C16" s="16">
        <f t="shared" ref="C16:C32" si="1">D16*$C$13</f>
        <v>10050</v>
      </c>
      <c r="D16" s="10">
        <f>СКП!D17+'Проф.гр, Диабет и ССЗ'!$D$13</f>
        <v>6700</v>
      </c>
      <c r="E16" s="17" t="s">
        <v>2</v>
      </c>
      <c r="F16" s="16">
        <f t="shared" ref="F16:F32" si="2">G16*$F$13</f>
        <v>8400</v>
      </c>
      <c r="G16" s="10">
        <f>СКП!G17+'Проф.гр, Диабет и ССЗ'!$G$13</f>
        <v>5600</v>
      </c>
      <c r="H16" s="17" t="s">
        <v>2</v>
      </c>
      <c r="I16" s="16">
        <f t="shared" si="0"/>
        <v>9000</v>
      </c>
      <c r="J16" s="10">
        <f>СКП!J17+'Проф.гр, Диабет и ССЗ'!$J$13</f>
        <v>6000</v>
      </c>
      <c r="K16" s="17" t="s">
        <v>2</v>
      </c>
      <c r="L16" s="14">
        <f>M16*$L$13</f>
        <v>9300</v>
      </c>
      <c r="M16" s="7">
        <f>СКП!M17+'Проф.гр, Диабет и ССЗ'!$M$13</f>
        <v>6200</v>
      </c>
      <c r="N16" s="17" t="s">
        <v>2</v>
      </c>
      <c r="O16" s="14">
        <f>[2]Спецпрог!$O16</f>
        <v>15390.508474576272</v>
      </c>
      <c r="P16" s="14">
        <f t="shared" ref="P16:P32" si="3">IF((O16/2)&lt;M16,M16,(O16/2))</f>
        <v>7695.2542372881362</v>
      </c>
      <c r="Q16" s="17" t="s">
        <v>2</v>
      </c>
      <c r="R16" s="67"/>
    </row>
    <row r="17" spans="1:18" ht="30" customHeight="1" x14ac:dyDescent="0.25">
      <c r="A17" s="28">
        <v>3</v>
      </c>
      <c r="B17" s="33" t="s">
        <v>26</v>
      </c>
      <c r="C17" s="25">
        <f t="shared" si="1"/>
        <v>12150</v>
      </c>
      <c r="D17" s="48">
        <f>СКП!D18+'Проф.гр, Диабет и ССЗ'!$D$13</f>
        <v>8100</v>
      </c>
      <c r="E17" s="23" t="s">
        <v>2</v>
      </c>
      <c r="F17" s="25">
        <f t="shared" si="2"/>
        <v>10500</v>
      </c>
      <c r="G17" s="22">
        <f>СКП!G18+'Проф.гр, Диабет и ССЗ'!$G$13</f>
        <v>7000</v>
      </c>
      <c r="H17" s="23" t="s">
        <v>2</v>
      </c>
      <c r="I17" s="25">
        <f t="shared" si="0"/>
        <v>11100</v>
      </c>
      <c r="J17" s="22">
        <f>СКП!J18+'Проф.гр, Диабет и ССЗ'!$J$13</f>
        <v>7400</v>
      </c>
      <c r="K17" s="23" t="s">
        <v>2</v>
      </c>
      <c r="L17" s="24">
        <f t="shared" ref="L17:L31" si="4">M17*$L$13</f>
        <v>11400</v>
      </c>
      <c r="M17" s="22">
        <f>СКП!M18+'Проф.гр, Диабет и ССЗ'!$M$13</f>
        <v>7600</v>
      </c>
      <c r="N17" s="23" t="s">
        <v>2</v>
      </c>
      <c r="O17" s="24">
        <f>[2]Спецпрог!$O17</f>
        <v>17421.694915254237</v>
      </c>
      <c r="P17" s="24">
        <f t="shared" si="3"/>
        <v>8710.8474576271183</v>
      </c>
      <c r="Q17" s="23" t="s">
        <v>2</v>
      </c>
      <c r="R17" s="67"/>
    </row>
    <row r="18" spans="1:18" ht="24.75" customHeight="1" thickBot="1" x14ac:dyDescent="0.3">
      <c r="A18" s="27">
        <v>4</v>
      </c>
      <c r="B18" s="34" t="s">
        <v>30</v>
      </c>
      <c r="C18" s="16">
        <f t="shared" si="1"/>
        <v>11250</v>
      </c>
      <c r="D18" s="7">
        <f>СКП!D19+'Проф.гр, Диабет и ССЗ'!$D$13</f>
        <v>7500</v>
      </c>
      <c r="E18" s="17" t="s">
        <v>2</v>
      </c>
      <c r="F18" s="16">
        <f t="shared" si="2"/>
        <v>9600</v>
      </c>
      <c r="G18" s="118">
        <f>СКП!G19+'Проф.гр, Диабет и ССЗ'!$G$13</f>
        <v>6400</v>
      </c>
      <c r="H18" s="17" t="s">
        <v>2</v>
      </c>
      <c r="I18" s="16">
        <f t="shared" si="0"/>
        <v>10200</v>
      </c>
      <c r="J18" s="7">
        <f>СКП!J19+'Проф.гр, Диабет и ССЗ'!$J$13</f>
        <v>6800</v>
      </c>
      <c r="K18" s="17" t="s">
        <v>2</v>
      </c>
      <c r="L18" s="14">
        <f>M18*$L$13</f>
        <v>10500</v>
      </c>
      <c r="M18" s="7">
        <f>СКП!M19+'Проф.гр, Диабет и ССЗ'!$M$13</f>
        <v>7000</v>
      </c>
      <c r="N18" s="17" t="s">
        <v>2</v>
      </c>
      <c r="O18" s="14">
        <f>[2]Спецпрог!$O18</f>
        <v>17421.694915254237</v>
      </c>
      <c r="P18" s="14">
        <f t="shared" si="3"/>
        <v>8710.8474576271183</v>
      </c>
      <c r="Q18" s="17" t="s">
        <v>2</v>
      </c>
      <c r="R18" s="67"/>
    </row>
    <row r="19" spans="1:18" ht="37.5" customHeight="1" x14ac:dyDescent="0.25">
      <c r="A19" s="28">
        <v>5</v>
      </c>
      <c r="B19" s="34" t="s">
        <v>27</v>
      </c>
      <c r="C19" s="16">
        <f t="shared" si="1"/>
        <v>16650</v>
      </c>
      <c r="D19" s="118">
        <f>СКП!D20+'Проф.гр, Диабет и ССЗ'!$D$13</f>
        <v>11100</v>
      </c>
      <c r="E19" s="17">
        <f t="shared" ref="E19:E32" si="5">D19-(D19*$E$13)</f>
        <v>7770</v>
      </c>
      <c r="F19" s="16">
        <f t="shared" si="2"/>
        <v>15000</v>
      </c>
      <c r="G19" s="7">
        <f>СКП!G20+'Проф.гр, Диабет и ССЗ'!$G$13</f>
        <v>10000</v>
      </c>
      <c r="H19" s="17">
        <f>G19-(G19*$H$13)</f>
        <v>7000</v>
      </c>
      <c r="I19" s="16">
        <f t="shared" si="0"/>
        <v>15600</v>
      </c>
      <c r="J19" s="118">
        <f>СКП!J20+'Проф.гр, Диабет и ССЗ'!$J$13</f>
        <v>10400</v>
      </c>
      <c r="K19" s="17">
        <f>J19-(J19*$K$13)</f>
        <v>7280</v>
      </c>
      <c r="L19" s="14">
        <f>M19*$L$13</f>
        <v>15900</v>
      </c>
      <c r="M19" s="7">
        <f>СКП!M20+'Проф.гр, Диабет и ССЗ'!$M$13</f>
        <v>10600</v>
      </c>
      <c r="N19" s="17">
        <f>M19-(M19*$N$13)</f>
        <v>7420</v>
      </c>
      <c r="O19" s="14">
        <f>[2]Спецпрог!$O19</f>
        <v>24329.152542372882</v>
      </c>
      <c r="P19" s="14">
        <f t="shared" si="3"/>
        <v>12164.576271186441</v>
      </c>
      <c r="Q19" s="17">
        <f t="shared" ref="Q19:Q26" si="6">P19-(P19*$N$13)</f>
        <v>8515.203389830509</v>
      </c>
      <c r="R19" s="67"/>
    </row>
    <row r="20" spans="1:18" ht="27.75" customHeight="1" thickBot="1" x14ac:dyDescent="0.3">
      <c r="A20" s="27">
        <v>6</v>
      </c>
      <c r="B20" s="34" t="s">
        <v>15</v>
      </c>
      <c r="C20" s="16">
        <f t="shared" si="1"/>
        <v>15600</v>
      </c>
      <c r="D20" s="7">
        <f>СКП!D21+'Проф.гр, Диабет и ССЗ'!$D$13</f>
        <v>10400</v>
      </c>
      <c r="E20" s="17">
        <f t="shared" si="5"/>
        <v>7280</v>
      </c>
      <c r="F20" s="16">
        <f t="shared" si="2"/>
        <v>13950</v>
      </c>
      <c r="G20" s="118">
        <f>СКП!G21+'Проф.гр, Диабет и ССЗ'!$G$13</f>
        <v>9300</v>
      </c>
      <c r="H20" s="17">
        <f t="shared" ref="H20:H32" si="7">G20-(G20*$H$13)</f>
        <v>6510</v>
      </c>
      <c r="I20" s="16">
        <f t="shared" si="0"/>
        <v>14550</v>
      </c>
      <c r="J20" s="7">
        <f>СКП!J21+'Проф.гр, Диабет и ССЗ'!$J$13</f>
        <v>9700</v>
      </c>
      <c r="K20" s="17">
        <f t="shared" ref="K20:K31" si="8">J20-(J20*$K$13)</f>
        <v>6790</v>
      </c>
      <c r="L20" s="14">
        <f t="shared" si="4"/>
        <v>14850</v>
      </c>
      <c r="M20" s="7">
        <f>СКП!M21+'Проф.гр, Диабет и ССЗ'!$M$13</f>
        <v>9900</v>
      </c>
      <c r="N20" s="17">
        <f t="shared" ref="N20:N31" si="9">M20-(M20*$N$13)</f>
        <v>6930</v>
      </c>
      <c r="O20" s="14">
        <f>[2]Спецпрог!$O20</f>
        <v>24329.152542372882</v>
      </c>
      <c r="P20" s="14">
        <f t="shared" si="3"/>
        <v>12164.576271186441</v>
      </c>
      <c r="Q20" s="17">
        <f t="shared" si="6"/>
        <v>8515.203389830509</v>
      </c>
      <c r="R20" s="67"/>
    </row>
    <row r="21" spans="1:18" ht="27.75" customHeight="1" x14ac:dyDescent="0.25">
      <c r="A21" s="28">
        <v>7</v>
      </c>
      <c r="B21" s="34" t="s">
        <v>34</v>
      </c>
      <c r="C21" s="16">
        <f t="shared" si="1"/>
        <v>16950</v>
      </c>
      <c r="D21" s="7">
        <f>СКП!D22+'Проф.гр, Диабет и ССЗ'!$D$13</f>
        <v>11300</v>
      </c>
      <c r="E21" s="17">
        <f t="shared" si="5"/>
        <v>7910</v>
      </c>
      <c r="F21" s="16">
        <f t="shared" si="2"/>
        <v>15300</v>
      </c>
      <c r="G21" s="5">
        <f>СКП!G22+'Проф.гр, Диабет и ССЗ'!$G$13</f>
        <v>10200</v>
      </c>
      <c r="H21" s="17">
        <f t="shared" si="7"/>
        <v>7140</v>
      </c>
      <c r="I21" s="16">
        <f t="shared" si="0"/>
        <v>15900</v>
      </c>
      <c r="J21" s="7">
        <f>СКП!J22+'Проф.гр, Диабет и ССЗ'!$J$13</f>
        <v>10600</v>
      </c>
      <c r="K21" s="17">
        <f t="shared" si="8"/>
        <v>7420</v>
      </c>
      <c r="L21" s="14">
        <f t="shared" si="4"/>
        <v>16200</v>
      </c>
      <c r="M21" s="7">
        <f>СКП!M22+'Проф.гр, Диабет и ССЗ'!$M$13</f>
        <v>10800</v>
      </c>
      <c r="N21" s="17">
        <f t="shared" si="9"/>
        <v>7560</v>
      </c>
      <c r="O21" s="14">
        <f>[2]Спецпрог!$O21</f>
        <v>24329.152542372882</v>
      </c>
      <c r="P21" s="14">
        <f t="shared" si="3"/>
        <v>12164.576271186441</v>
      </c>
      <c r="Q21" s="17">
        <f t="shared" si="6"/>
        <v>8515.203389830509</v>
      </c>
      <c r="R21" s="67"/>
    </row>
    <row r="22" spans="1:18" ht="27" customHeight="1" thickBot="1" x14ac:dyDescent="0.3">
      <c r="A22" s="27">
        <v>8</v>
      </c>
      <c r="B22" s="34" t="s">
        <v>16</v>
      </c>
      <c r="C22" s="16">
        <f t="shared" si="1"/>
        <v>14400</v>
      </c>
      <c r="D22" s="118">
        <f>СКП!D23+'Проф.гр, Диабет и ССЗ'!$D$13</f>
        <v>9600</v>
      </c>
      <c r="E22" s="17">
        <f t="shared" si="5"/>
        <v>6720</v>
      </c>
      <c r="F22" s="16">
        <f t="shared" si="2"/>
        <v>12750</v>
      </c>
      <c r="G22" s="5">
        <f>СКП!G23+'Проф.гр, Диабет и ССЗ'!$G$13</f>
        <v>8500</v>
      </c>
      <c r="H22" s="17">
        <f>G22-(G22*$H$13)</f>
        <v>5950</v>
      </c>
      <c r="I22" s="16">
        <f>J22*$I$13</f>
        <v>13350</v>
      </c>
      <c r="J22" s="7">
        <f>СКП!J23+'Проф.гр, Диабет и ССЗ'!$J$13</f>
        <v>8900</v>
      </c>
      <c r="K22" s="17">
        <f>J22-(J22*$K$13)</f>
        <v>6230</v>
      </c>
      <c r="L22" s="14">
        <f>M22*$L$13</f>
        <v>13650</v>
      </c>
      <c r="M22" s="7">
        <f>СКП!M23+'Проф.гр, Диабет и ССЗ'!$M$13</f>
        <v>9100</v>
      </c>
      <c r="N22" s="17">
        <f>M22-(M22*$N$13)</f>
        <v>6370</v>
      </c>
      <c r="O22" s="14">
        <f>[2]Спецпрог!$O22</f>
        <v>24329.152542372882</v>
      </c>
      <c r="P22" s="14">
        <f t="shared" si="3"/>
        <v>12164.576271186441</v>
      </c>
      <c r="Q22" s="17">
        <f t="shared" si="6"/>
        <v>8515.203389830509</v>
      </c>
      <c r="R22" s="67"/>
    </row>
    <row r="23" spans="1:18" ht="26.25" customHeight="1" x14ac:dyDescent="0.25">
      <c r="A23" s="28">
        <v>9</v>
      </c>
      <c r="B23" s="34" t="s">
        <v>17</v>
      </c>
      <c r="C23" s="16">
        <f t="shared" si="1"/>
        <v>13350</v>
      </c>
      <c r="D23" s="7">
        <f>СКП!D24+'Проф.гр, Диабет и ССЗ'!$D$13</f>
        <v>8900</v>
      </c>
      <c r="E23" s="17">
        <f t="shared" si="5"/>
        <v>6230</v>
      </c>
      <c r="F23" s="16">
        <f t="shared" si="2"/>
        <v>11700</v>
      </c>
      <c r="G23" s="5">
        <f>СКП!G24+'Проф.гр, Диабет и ССЗ'!$G$13</f>
        <v>7800</v>
      </c>
      <c r="H23" s="17">
        <f t="shared" si="7"/>
        <v>5460</v>
      </c>
      <c r="I23" s="16">
        <f t="shared" si="0"/>
        <v>12300</v>
      </c>
      <c r="J23" s="7">
        <f>СКП!J24+'Проф.гр, Диабет и ССЗ'!$J$13</f>
        <v>8200</v>
      </c>
      <c r="K23" s="17">
        <f t="shared" si="8"/>
        <v>5740</v>
      </c>
      <c r="L23" s="14">
        <f t="shared" si="4"/>
        <v>12600</v>
      </c>
      <c r="M23" s="7">
        <f>СКП!M24+'Проф.гр, Диабет и ССЗ'!$M$13</f>
        <v>8400</v>
      </c>
      <c r="N23" s="17">
        <f t="shared" si="9"/>
        <v>5880</v>
      </c>
      <c r="O23" s="14">
        <f>[2]Спецпрог!$O23</f>
        <v>24329.152542372882</v>
      </c>
      <c r="P23" s="14">
        <f t="shared" si="3"/>
        <v>12164.576271186441</v>
      </c>
      <c r="Q23" s="17">
        <f t="shared" si="6"/>
        <v>8515.203389830509</v>
      </c>
      <c r="R23" s="67"/>
    </row>
    <row r="24" spans="1:18" ht="26.25" customHeight="1" thickBot="1" x14ac:dyDescent="0.3">
      <c r="A24" s="27">
        <v>10</v>
      </c>
      <c r="B24" s="34" t="s">
        <v>18</v>
      </c>
      <c r="C24" s="16">
        <f t="shared" si="1"/>
        <v>19800</v>
      </c>
      <c r="D24" s="118">
        <f>СКП!D25+'Проф.гр, Диабет и ССЗ'!$D$13</f>
        <v>13200</v>
      </c>
      <c r="E24" s="17">
        <f t="shared" si="5"/>
        <v>9240</v>
      </c>
      <c r="F24" s="16">
        <f t="shared" si="2"/>
        <v>18150</v>
      </c>
      <c r="G24" s="7">
        <f>СКП!G25+'Проф.гр, Диабет и ССЗ'!$G$13</f>
        <v>12100</v>
      </c>
      <c r="H24" s="17">
        <f>G24-(G24*$H$13)</f>
        <v>8470</v>
      </c>
      <c r="I24" s="16">
        <f>J24*$I$13</f>
        <v>18750</v>
      </c>
      <c r="J24" s="10">
        <f>СКП!J25+'Проф.гр, Диабет и ССЗ'!$J$13</f>
        <v>12500</v>
      </c>
      <c r="K24" s="17">
        <f>J24-(J24*$K$13)</f>
        <v>8750</v>
      </c>
      <c r="L24" s="14">
        <f>M24*$L$13</f>
        <v>19050</v>
      </c>
      <c r="M24" s="7">
        <f>СКП!M25+'Проф.гр, Диабет и ССЗ'!$M$13</f>
        <v>12700</v>
      </c>
      <c r="N24" s="17">
        <f>M24-(M24*$N$13)</f>
        <v>8890</v>
      </c>
      <c r="O24" s="14">
        <f>[2]Спецпрог!$O24</f>
        <v>27836.271186440677</v>
      </c>
      <c r="P24" s="14">
        <f t="shared" si="3"/>
        <v>13918.135593220339</v>
      </c>
      <c r="Q24" s="17">
        <f t="shared" si="6"/>
        <v>9742.6949152542365</v>
      </c>
      <c r="R24" s="67"/>
    </row>
    <row r="25" spans="1:18" ht="26.25" customHeight="1" x14ac:dyDescent="0.25">
      <c r="A25" s="28">
        <v>11</v>
      </c>
      <c r="B25" s="34" t="s">
        <v>19</v>
      </c>
      <c r="C25" s="16">
        <f t="shared" si="1"/>
        <v>18600</v>
      </c>
      <c r="D25" s="7">
        <f>СКП!D26+'Проф.гр, Диабет и ССЗ'!$D$13</f>
        <v>12400</v>
      </c>
      <c r="E25" s="17">
        <f t="shared" si="5"/>
        <v>8680</v>
      </c>
      <c r="F25" s="16">
        <f t="shared" si="2"/>
        <v>16950</v>
      </c>
      <c r="G25" s="7">
        <f>СКП!G26+'Проф.гр, Диабет и ССЗ'!$G$13</f>
        <v>11300</v>
      </c>
      <c r="H25" s="17">
        <f t="shared" si="7"/>
        <v>7910</v>
      </c>
      <c r="I25" s="16">
        <f t="shared" si="0"/>
        <v>17550</v>
      </c>
      <c r="J25" s="10">
        <f>СКП!J26+'Проф.гр, Диабет и ССЗ'!$J$13</f>
        <v>11700</v>
      </c>
      <c r="K25" s="17">
        <f t="shared" si="8"/>
        <v>8190</v>
      </c>
      <c r="L25" s="14">
        <f t="shared" si="4"/>
        <v>17850</v>
      </c>
      <c r="M25" s="7">
        <f>СКП!M26+'Проф.гр, Диабет и ССЗ'!$M$13</f>
        <v>11900</v>
      </c>
      <c r="N25" s="17">
        <f t="shared" si="9"/>
        <v>8330</v>
      </c>
      <c r="O25" s="14">
        <f>[2]Спецпрог!$O25</f>
        <v>27836.271186440677</v>
      </c>
      <c r="P25" s="14">
        <f t="shared" si="3"/>
        <v>13918.135593220339</v>
      </c>
      <c r="Q25" s="17">
        <f t="shared" si="6"/>
        <v>9742.6949152542365</v>
      </c>
      <c r="R25" s="67"/>
    </row>
    <row r="26" spans="1:18" ht="30" customHeight="1" thickBot="1" x14ac:dyDescent="0.3">
      <c r="A26" s="27">
        <v>12</v>
      </c>
      <c r="B26" s="35" t="s">
        <v>28</v>
      </c>
      <c r="C26" s="1">
        <f t="shared" si="1"/>
        <v>13350</v>
      </c>
      <c r="D26" s="10">
        <f>СКП!D27+'Проф.гр, Диабет и ССЗ'!$D$13</f>
        <v>8900</v>
      </c>
      <c r="E26" s="3">
        <f t="shared" si="5"/>
        <v>6230</v>
      </c>
      <c r="F26" s="1">
        <f t="shared" si="2"/>
        <v>11700</v>
      </c>
      <c r="G26" s="10">
        <f>СКП!G27+'Проф.гр, Диабет и ССЗ'!$G$13</f>
        <v>7800</v>
      </c>
      <c r="H26" s="3">
        <f t="shared" si="7"/>
        <v>5460</v>
      </c>
      <c r="I26" s="1">
        <f t="shared" si="0"/>
        <v>12300</v>
      </c>
      <c r="J26" s="10">
        <f>СКП!J27+'Проф.гр, Диабет и ССЗ'!$J$13</f>
        <v>8200</v>
      </c>
      <c r="K26" s="3">
        <f t="shared" si="8"/>
        <v>5740</v>
      </c>
      <c r="L26" s="8">
        <f t="shared" si="4"/>
        <v>12600</v>
      </c>
      <c r="M26" s="2">
        <f>СКП!M27+'Проф.гр, Диабет и ССЗ'!$M$13</f>
        <v>8400</v>
      </c>
      <c r="N26" s="3">
        <f t="shared" si="9"/>
        <v>5880</v>
      </c>
      <c r="O26" s="96">
        <f>[2]Спецпрог!$O26</f>
        <v>24763.389830508477</v>
      </c>
      <c r="P26" s="2">
        <f t="shared" si="3"/>
        <v>12381.694915254238</v>
      </c>
      <c r="Q26" s="3">
        <f t="shared" si="6"/>
        <v>8667.1864406779678</v>
      </c>
      <c r="R26" s="67"/>
    </row>
    <row r="27" spans="1:18" ht="30" customHeight="1" x14ac:dyDescent="0.25">
      <c r="A27" s="28">
        <v>13</v>
      </c>
      <c r="B27" s="36" t="s">
        <v>20</v>
      </c>
      <c r="C27" s="12">
        <f t="shared" si="1"/>
        <v>12000</v>
      </c>
      <c r="D27" s="22">
        <f>СКП!D28+'Проф.гр, Диабет и ССЗ'!$D$13</f>
        <v>8000</v>
      </c>
      <c r="E27" s="13" t="s">
        <v>43</v>
      </c>
      <c r="F27" s="12">
        <f t="shared" si="2"/>
        <v>10350</v>
      </c>
      <c r="G27" s="22">
        <f>СКП!G28+'Проф.гр, Диабет и ССЗ'!$G$13</f>
        <v>6900</v>
      </c>
      <c r="H27" s="13" t="s">
        <v>43</v>
      </c>
      <c r="I27" s="12">
        <f t="shared" si="0"/>
        <v>10950</v>
      </c>
      <c r="J27" s="22">
        <f>СКП!J28+'Проф.гр, Диабет и ССЗ'!$J$13</f>
        <v>7300</v>
      </c>
      <c r="K27" s="13" t="s">
        <v>43</v>
      </c>
      <c r="L27" s="9">
        <f t="shared" si="4"/>
        <v>11250</v>
      </c>
      <c r="M27" s="10">
        <f>СКП!M28+'Проф.гр, Диабет и ССЗ'!$M$13</f>
        <v>7500</v>
      </c>
      <c r="N27" s="13" t="s">
        <v>43</v>
      </c>
      <c r="O27" s="9">
        <f>[2]Спецпрог!$O27</f>
        <v>21263.389830508477</v>
      </c>
      <c r="P27" s="9">
        <f t="shared" si="3"/>
        <v>10631.694915254238</v>
      </c>
      <c r="Q27" s="13"/>
      <c r="R27" s="67"/>
    </row>
    <row r="28" spans="1:18" ht="26.25" customHeight="1" thickBot="1" x14ac:dyDescent="0.3">
      <c r="A28" s="27">
        <v>14</v>
      </c>
      <c r="B28" s="34" t="s">
        <v>33</v>
      </c>
      <c r="C28" s="16">
        <f t="shared" si="1"/>
        <v>13500</v>
      </c>
      <c r="D28" s="7">
        <f>СКП!D29+'Проф.гр, Диабет и ССЗ'!$D$13</f>
        <v>9000</v>
      </c>
      <c r="E28" s="17">
        <f t="shared" si="5"/>
        <v>6300</v>
      </c>
      <c r="F28" s="16">
        <f t="shared" si="2"/>
        <v>11850</v>
      </c>
      <c r="G28" s="7">
        <f>СКП!G29+'Проф.гр, Диабет и ССЗ'!$G$13</f>
        <v>7900</v>
      </c>
      <c r="H28" s="17">
        <f t="shared" si="7"/>
        <v>5530</v>
      </c>
      <c r="I28" s="16">
        <f t="shared" si="0"/>
        <v>12450</v>
      </c>
      <c r="J28" s="118">
        <f>СКП!J29+'Проф.гр, Диабет и ССЗ'!$J$13</f>
        <v>8300</v>
      </c>
      <c r="K28" s="17">
        <f t="shared" si="8"/>
        <v>5810</v>
      </c>
      <c r="L28" s="14">
        <f t="shared" si="4"/>
        <v>12750</v>
      </c>
      <c r="M28" s="7">
        <f>СКП!M29+'Проф.гр, Диабет и ССЗ'!$M$13</f>
        <v>8500</v>
      </c>
      <c r="N28" s="17">
        <f t="shared" si="9"/>
        <v>5950</v>
      </c>
      <c r="O28" s="14">
        <f>[2]Спецпрог!$O28</f>
        <v>22576.77966101695</v>
      </c>
      <c r="P28" s="14">
        <f t="shared" si="3"/>
        <v>11288.389830508475</v>
      </c>
      <c r="Q28" s="17">
        <f>P28-(P28*$N$13)</f>
        <v>7901.8728813559319</v>
      </c>
      <c r="R28" s="67"/>
    </row>
    <row r="29" spans="1:18" ht="30" customHeight="1" thickBot="1" x14ac:dyDescent="0.3">
      <c r="A29" s="28">
        <v>15</v>
      </c>
      <c r="B29" s="34" t="s">
        <v>22</v>
      </c>
      <c r="C29" s="16">
        <f t="shared" si="1"/>
        <v>17700</v>
      </c>
      <c r="D29" s="118">
        <f>СКП!D30+'Проф.гр, Диабет и ССЗ'!$D$13</f>
        <v>11800</v>
      </c>
      <c r="E29" s="17">
        <f t="shared" si="5"/>
        <v>8260</v>
      </c>
      <c r="F29" s="16">
        <f t="shared" si="2"/>
        <v>16050</v>
      </c>
      <c r="G29" s="7">
        <f>СКП!G30+'Проф.гр, Диабет и ССЗ'!$G$13</f>
        <v>10700</v>
      </c>
      <c r="H29" s="17">
        <f t="shared" si="7"/>
        <v>7490</v>
      </c>
      <c r="I29" s="16">
        <f t="shared" si="0"/>
        <v>16650</v>
      </c>
      <c r="J29" s="7">
        <f>СКП!J30+'Проф.гр, Диабет и ССЗ'!$J$13</f>
        <v>11100</v>
      </c>
      <c r="K29" s="17">
        <f t="shared" si="8"/>
        <v>7770</v>
      </c>
      <c r="L29" s="14">
        <f t="shared" si="4"/>
        <v>16950</v>
      </c>
      <c r="M29" s="7">
        <f>СКП!M30+'Проф.гр, Диабет и ССЗ'!$M$13</f>
        <v>11300</v>
      </c>
      <c r="N29" s="17">
        <f t="shared" si="9"/>
        <v>7910</v>
      </c>
      <c r="O29" s="14">
        <f>[2]Спецпрог!$O29</f>
        <v>34849.322033898301</v>
      </c>
      <c r="P29" s="14">
        <f t="shared" si="3"/>
        <v>17424.661016949151</v>
      </c>
      <c r="Q29" s="17">
        <f>P29-(P29*$N$13)</f>
        <v>12197.262711864405</v>
      </c>
      <c r="R29" s="67"/>
    </row>
    <row r="30" spans="1:18" ht="30" hidden="1" customHeight="1" thickBot="1" x14ac:dyDescent="0.3">
      <c r="A30" s="27">
        <v>16</v>
      </c>
      <c r="B30" s="34" t="s">
        <v>23</v>
      </c>
      <c r="C30" s="16"/>
      <c r="D30" s="5"/>
      <c r="E30" s="17"/>
      <c r="F30" s="16"/>
      <c r="G30" s="118"/>
      <c r="H30" s="17"/>
      <c r="I30" s="16"/>
      <c r="J30" s="118"/>
      <c r="K30" s="17"/>
      <c r="L30" s="14"/>
      <c r="M30" s="7"/>
      <c r="N30" s="17"/>
      <c r="O30" s="14">
        <f>[2]Спецпрог!$O30</f>
        <v>43617.118644067799</v>
      </c>
      <c r="P30" s="14">
        <f t="shared" si="3"/>
        <v>21808.5593220339</v>
      </c>
      <c r="Q30" s="17">
        <f>P30-(P30*$N$13)</f>
        <v>15265.991525423731</v>
      </c>
      <c r="R30" s="67"/>
    </row>
    <row r="31" spans="1:18" ht="30" customHeight="1" thickBot="1" x14ac:dyDescent="0.3">
      <c r="A31" s="28">
        <v>16</v>
      </c>
      <c r="B31" s="35" t="s">
        <v>24</v>
      </c>
      <c r="C31" s="1">
        <f t="shared" si="1"/>
        <v>24600</v>
      </c>
      <c r="D31" s="2">
        <f>СКП!D31+'Проф.гр, Диабет и ССЗ'!$D$13</f>
        <v>16400</v>
      </c>
      <c r="E31" s="3">
        <f t="shared" si="5"/>
        <v>11480</v>
      </c>
      <c r="F31" s="1">
        <f t="shared" si="2"/>
        <v>22950</v>
      </c>
      <c r="G31" s="2">
        <f>СКП!G31+'Проф.гр, Диабет и ССЗ'!$G$13</f>
        <v>15300</v>
      </c>
      <c r="H31" s="3">
        <f t="shared" si="7"/>
        <v>10710</v>
      </c>
      <c r="I31" s="1">
        <f t="shared" si="0"/>
        <v>23550</v>
      </c>
      <c r="J31" s="2">
        <f>СКП!J31+'Проф.гр, Диабет и ССЗ'!$J$13</f>
        <v>15700</v>
      </c>
      <c r="K31" s="3">
        <f t="shared" si="8"/>
        <v>10990</v>
      </c>
      <c r="L31" s="8">
        <f t="shared" si="4"/>
        <v>23850</v>
      </c>
      <c r="M31" s="2">
        <f>СКП!M31+'Проф.гр, Диабет и ССЗ'!$M$13</f>
        <v>15900</v>
      </c>
      <c r="N31" s="3">
        <f t="shared" si="9"/>
        <v>11130</v>
      </c>
      <c r="O31" s="8">
        <f>[2]Спецпрог!$O31</f>
        <v>43617.118644067799</v>
      </c>
      <c r="P31" s="8">
        <f t="shared" si="3"/>
        <v>21808.5593220339</v>
      </c>
      <c r="Q31" s="3">
        <f>P31-(P31*$N$13)</f>
        <v>15265.991525423731</v>
      </c>
      <c r="R31" s="67"/>
    </row>
    <row r="32" spans="1:18" ht="21.75" customHeight="1" thickBot="1" x14ac:dyDescent="0.3">
      <c r="A32" s="4">
        <v>17</v>
      </c>
      <c r="B32" s="107" t="s">
        <v>25</v>
      </c>
      <c r="C32" s="71">
        <f t="shared" si="1"/>
        <v>15600</v>
      </c>
      <c r="D32" s="22">
        <f>СКП!D32+'Проф.гр, Диабет и ССЗ'!$D$13</f>
        <v>10400</v>
      </c>
      <c r="E32" s="72">
        <f t="shared" si="5"/>
        <v>7280</v>
      </c>
      <c r="F32" s="71">
        <f t="shared" si="2"/>
        <v>13950</v>
      </c>
      <c r="G32" s="22">
        <f>СКП!G32+'Проф.гр, Диабет и ССЗ'!$G$13</f>
        <v>9300</v>
      </c>
      <c r="H32" s="72">
        <f t="shared" si="7"/>
        <v>6510</v>
      </c>
      <c r="I32" s="71">
        <f t="shared" si="0"/>
        <v>14550</v>
      </c>
      <c r="J32" s="22">
        <f>СКП!J32+'Проф.гр, Диабет и ССЗ'!$J$13</f>
        <v>9700</v>
      </c>
      <c r="K32" s="72">
        <f>J32-(J32*$K$13)</f>
        <v>6790</v>
      </c>
      <c r="L32" s="73">
        <f>M32*$L$13</f>
        <v>14850</v>
      </c>
      <c r="M32" s="109">
        <f>СКП!M32+'Проф.гр, Диабет и ССЗ'!$M$13</f>
        <v>9900</v>
      </c>
      <c r="N32" s="72">
        <f>M32-(M32*$N$13)</f>
        <v>6930</v>
      </c>
      <c r="O32" s="73">
        <f>[2]Спецпрог!$O32</f>
        <v>26082.711864406781</v>
      </c>
      <c r="P32" s="73">
        <f t="shared" si="3"/>
        <v>13041.355932203391</v>
      </c>
      <c r="Q32" s="72">
        <f>P32-(P32*$N$13)</f>
        <v>9128.9491525423728</v>
      </c>
      <c r="R32" s="67"/>
    </row>
    <row r="33" spans="1:15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5" ht="13.5" customHeight="1" x14ac:dyDescent="0.25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5" ht="13.5" customHeight="1" x14ac:dyDescent="0.2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</row>
  </sheetData>
  <mergeCells count="23">
    <mergeCell ref="A33:N33"/>
    <mergeCell ref="B34:G34"/>
    <mergeCell ref="H34:N34"/>
    <mergeCell ref="B35:E35"/>
    <mergeCell ref="F35:L35"/>
    <mergeCell ref="O10:P10"/>
    <mergeCell ref="Q10:Q12"/>
    <mergeCell ref="A8:Q8"/>
    <mergeCell ref="A9:A12"/>
    <mergeCell ref="B9:B12"/>
    <mergeCell ref="C9:E9"/>
    <mergeCell ref="F9:H9"/>
    <mergeCell ref="I9:K9"/>
    <mergeCell ref="L9:N9"/>
    <mergeCell ref="O9:Q9"/>
    <mergeCell ref="O11:O12"/>
    <mergeCell ref="P11:P12"/>
    <mergeCell ref="A7:R7"/>
    <mergeCell ref="C1:Q1"/>
    <mergeCell ref="J2:Q2"/>
    <mergeCell ref="H3:Q3"/>
    <mergeCell ref="A4:N4"/>
    <mergeCell ref="A6:R6"/>
  </mergeCells>
  <printOptions horizontalCentered="1"/>
  <pageMargins left="0.70866141732283472" right="0.70866141732283472" top="0.37125000000000002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60" zoomScaleNormal="60" workbookViewId="0">
      <selection activeCell="R9" sqref="A9:XFD12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99" hidden="1" customWidth="1"/>
    <col min="18" max="16384" width="9.140625" style="49"/>
  </cols>
  <sheetData>
    <row r="1" spans="1:18" s="112" customFormat="1" ht="18.75" customHeight="1" x14ac:dyDescent="0.25">
      <c r="C1" s="174" t="s">
        <v>57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10"/>
      <c r="D2" s="110"/>
      <c r="E2" s="110"/>
      <c r="F2" s="110"/>
      <c r="G2" s="110"/>
      <c r="H2" s="110"/>
      <c r="I2" s="110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12" customFormat="1" ht="15.75" customHeight="1" x14ac:dyDescent="0.3">
      <c r="C3" s="110"/>
      <c r="D3" s="110"/>
      <c r="E3" s="110"/>
      <c r="F3" s="110"/>
      <c r="G3" s="110"/>
      <c r="H3" s="175" t="s">
        <v>10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15" customHeight="1" x14ac:dyDescent="0.25">
      <c r="A4" s="205" t="s">
        <v>50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49"/>
      <c r="P4" s="49"/>
      <c r="Q4" s="49"/>
    </row>
    <row r="5" spans="1:18" ht="15" customHeight="1" x14ac:dyDescent="0.25">
      <c r="A5" s="211" t="s">
        <v>52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49"/>
      <c r="P5" s="49"/>
      <c r="Q5" s="49"/>
    </row>
    <row r="6" spans="1:18" ht="15" customHeight="1" x14ac:dyDescent="0.25">
      <c r="A6" s="211" t="s">
        <v>53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49"/>
      <c r="P6" s="49"/>
      <c r="Q6" s="49"/>
    </row>
    <row r="7" spans="1:18" ht="15" customHeight="1" x14ac:dyDescent="0.25">
      <c r="A7" s="204" t="s">
        <v>29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49"/>
      <c r="P7" s="49"/>
      <c r="Q7" s="49"/>
    </row>
    <row r="8" spans="1:18" ht="15.75" customHeight="1" thickBot="1" x14ac:dyDescent="0.35">
      <c r="A8" s="207" t="s">
        <v>12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</row>
    <row r="9" spans="1:18" s="51" customFormat="1" ht="66" customHeight="1" thickBot="1" x14ac:dyDescent="0.3">
      <c r="A9" s="184" t="s">
        <v>3</v>
      </c>
      <c r="B9" s="208" t="s">
        <v>0</v>
      </c>
      <c r="C9" s="212" t="s">
        <v>68</v>
      </c>
      <c r="D9" s="213"/>
      <c r="E9" s="214"/>
      <c r="F9" s="212" t="s">
        <v>69</v>
      </c>
      <c r="G9" s="213"/>
      <c r="H9" s="214"/>
      <c r="I9" s="212" t="s">
        <v>71</v>
      </c>
      <c r="J9" s="213"/>
      <c r="K9" s="214"/>
      <c r="L9" s="212" t="s">
        <v>70</v>
      </c>
      <c r="M9" s="213"/>
      <c r="N9" s="214"/>
      <c r="O9" s="212" t="s">
        <v>39</v>
      </c>
      <c r="P9" s="213"/>
      <c r="Q9" s="214"/>
      <c r="R9" s="51" t="s">
        <v>14</v>
      </c>
    </row>
    <row r="10" spans="1:18" s="51" customFormat="1" ht="40.5" customHeight="1" x14ac:dyDescent="0.25">
      <c r="A10" s="185"/>
      <c r="B10" s="209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215" t="s">
        <v>1</v>
      </c>
      <c r="P10" s="216"/>
      <c r="Q10" s="217" t="s">
        <v>13</v>
      </c>
    </row>
    <row r="11" spans="1:18" s="51" customFormat="1" ht="24.75" customHeight="1" x14ac:dyDescent="0.25">
      <c r="A11" s="185"/>
      <c r="B11" s="209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220" t="s">
        <v>8</v>
      </c>
      <c r="P11" s="222" t="s">
        <v>9</v>
      </c>
      <c r="Q11" s="218"/>
    </row>
    <row r="12" spans="1:18" s="51" customFormat="1" ht="9" customHeight="1" thickBot="1" x14ac:dyDescent="0.3">
      <c r="A12" s="186"/>
      <c r="B12" s="210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221"/>
      <c r="P12" s="223"/>
      <c r="Q12" s="219"/>
    </row>
    <row r="13" spans="1:18" s="111" customFormat="1" ht="14.45" hidden="1" customHeight="1" outlineLevel="1" x14ac:dyDescent="0.25">
      <c r="A13" s="52"/>
      <c r="B13" s="52"/>
      <c r="C13" s="115">
        <v>1.5</v>
      </c>
      <c r="D13" s="54">
        <v>400</v>
      </c>
      <c r="E13" s="70">
        <v>0.3</v>
      </c>
      <c r="F13" s="115">
        <v>1.5</v>
      </c>
      <c r="G13" s="54">
        <v>400</v>
      </c>
      <c r="H13" s="55">
        <v>0.3</v>
      </c>
      <c r="I13" s="113">
        <v>1.5</v>
      </c>
      <c r="J13" s="54">
        <v>400</v>
      </c>
      <c r="K13" s="56">
        <v>0.3</v>
      </c>
      <c r="L13" s="100">
        <v>1.5</v>
      </c>
      <c r="M13" s="101">
        <v>400</v>
      </c>
      <c r="N13" s="102">
        <v>0.3</v>
      </c>
      <c r="O13" s="100">
        <v>1.4</v>
      </c>
      <c r="P13" s="101">
        <v>400</v>
      </c>
      <c r="Q13" s="102">
        <v>0.3</v>
      </c>
    </row>
    <row r="14" spans="1:18" s="111" customFormat="1" ht="13.9" hidden="1" customHeight="1" outlineLevel="1" thickBot="1" x14ac:dyDescent="0.3">
      <c r="A14" s="60"/>
      <c r="B14" s="60"/>
      <c r="C14" s="116"/>
      <c r="D14" s="44">
        <v>700</v>
      </c>
      <c r="E14" s="44"/>
      <c r="F14" s="116"/>
      <c r="G14" s="44">
        <v>600</v>
      </c>
      <c r="H14" s="45"/>
      <c r="I14" s="114"/>
      <c r="J14" s="63">
        <v>200</v>
      </c>
      <c r="K14" s="46"/>
      <c r="L14" s="64"/>
      <c r="M14" s="63"/>
      <c r="N14" s="45"/>
      <c r="O14" s="64"/>
      <c r="P14" s="63"/>
      <c r="Q14" s="45"/>
    </row>
    <row r="15" spans="1:18" s="112" customFormat="1" ht="27.75" customHeight="1" collapsed="1" x14ac:dyDescent="0.25">
      <c r="A15" s="28">
        <v>1</v>
      </c>
      <c r="B15" s="33" t="s">
        <v>31</v>
      </c>
      <c r="C15" s="25">
        <f>D15*$C$13</f>
        <v>10500</v>
      </c>
      <c r="D15" s="22">
        <f>СКП!D16+Спецпрог!$D$13</f>
        <v>7000</v>
      </c>
      <c r="E15" s="23" t="s">
        <v>2</v>
      </c>
      <c r="F15" s="25">
        <f>G15*$F$13</f>
        <v>8850</v>
      </c>
      <c r="G15" s="22">
        <f>СКП!G16+Спецпрог!$G$13</f>
        <v>5900</v>
      </c>
      <c r="H15" s="23" t="s">
        <v>2</v>
      </c>
      <c r="I15" s="25">
        <f t="shared" ref="I15:I20" si="0">J15*$I$13</f>
        <v>9450</v>
      </c>
      <c r="J15" s="22">
        <f>СКП!J16+Спецпрог!$J$13</f>
        <v>6300</v>
      </c>
      <c r="K15" s="23" t="s">
        <v>2</v>
      </c>
      <c r="L15" s="24">
        <f>M15*$L$13</f>
        <v>9750</v>
      </c>
      <c r="M15" s="22">
        <f>СКП!M16+Спецпрог!$M$13</f>
        <v>6500</v>
      </c>
      <c r="N15" s="23" t="s">
        <v>2</v>
      </c>
      <c r="O15" s="24">
        <f>[2]Спецпрог!$O15</f>
        <v>15390.508474576272</v>
      </c>
      <c r="P15" s="24">
        <f>IF((O15/2)&lt;M15,M15,(O15/2))</f>
        <v>7695.2542372881362</v>
      </c>
      <c r="Q15" s="23" t="s">
        <v>2</v>
      </c>
      <c r="R15" s="67"/>
    </row>
    <row r="16" spans="1:18" s="112" customFormat="1" ht="27.75" customHeight="1" thickBot="1" x14ac:dyDescent="0.3">
      <c r="A16" s="27">
        <v>2</v>
      </c>
      <c r="B16" s="34" t="s">
        <v>32</v>
      </c>
      <c r="C16" s="16">
        <f t="shared" ref="C16:C32" si="1">D16*$C$13</f>
        <v>9750</v>
      </c>
      <c r="D16" s="10">
        <f>СКП!D17+Спецпрог!$D$13</f>
        <v>6500</v>
      </c>
      <c r="E16" s="17" t="s">
        <v>2</v>
      </c>
      <c r="F16" s="16">
        <f t="shared" ref="F16:F32" si="2">G16*$F$13</f>
        <v>8100</v>
      </c>
      <c r="G16" s="10">
        <f>СКП!G17+Спецпрог!$G$13</f>
        <v>5400</v>
      </c>
      <c r="H16" s="17" t="s">
        <v>2</v>
      </c>
      <c r="I16" s="16">
        <f t="shared" si="0"/>
        <v>8700</v>
      </c>
      <c r="J16" s="10">
        <f>СКП!J17+Спецпрог!$J$13</f>
        <v>5800</v>
      </c>
      <c r="K16" s="17" t="s">
        <v>2</v>
      </c>
      <c r="L16" s="14">
        <f>M16*$L$13</f>
        <v>9000</v>
      </c>
      <c r="M16" s="7">
        <f>СКП!M17+Спецпрог!$M$13</f>
        <v>6000</v>
      </c>
      <c r="N16" s="17" t="s">
        <v>2</v>
      </c>
      <c r="O16" s="14">
        <f>[2]Спецпрог!$O16</f>
        <v>15390.508474576272</v>
      </c>
      <c r="P16" s="14">
        <f t="shared" ref="P16:P32" si="3">IF((O16/2)&lt;M16,M16,(O16/2))</f>
        <v>7695.2542372881362</v>
      </c>
      <c r="Q16" s="17" t="s">
        <v>2</v>
      </c>
      <c r="R16" s="67"/>
    </row>
    <row r="17" spans="1:18" s="112" customFormat="1" ht="30" customHeight="1" x14ac:dyDescent="0.25">
      <c r="A17" s="28">
        <v>3</v>
      </c>
      <c r="B17" s="33" t="s">
        <v>26</v>
      </c>
      <c r="C17" s="25">
        <f t="shared" si="1"/>
        <v>11850</v>
      </c>
      <c r="D17" s="48">
        <f>СКП!D18+Спецпрог!$D$13</f>
        <v>7900</v>
      </c>
      <c r="E17" s="23" t="s">
        <v>2</v>
      </c>
      <c r="F17" s="25">
        <f t="shared" si="2"/>
        <v>10200</v>
      </c>
      <c r="G17" s="22">
        <f>СКП!G18+Спецпрог!$G$13</f>
        <v>6800</v>
      </c>
      <c r="H17" s="23" t="s">
        <v>2</v>
      </c>
      <c r="I17" s="25">
        <f t="shared" si="0"/>
        <v>10800</v>
      </c>
      <c r="J17" s="22">
        <f>СКП!J18+Спецпрог!$J$13</f>
        <v>7200</v>
      </c>
      <c r="K17" s="23" t="s">
        <v>2</v>
      </c>
      <c r="L17" s="24">
        <f t="shared" ref="L17:L31" si="4">M17*$L$13</f>
        <v>11100</v>
      </c>
      <c r="M17" s="22">
        <f>СКП!M18+Спецпрог!$M$13</f>
        <v>7400</v>
      </c>
      <c r="N17" s="23" t="s">
        <v>2</v>
      </c>
      <c r="O17" s="24">
        <f>[2]Спецпрог!$O17</f>
        <v>17421.694915254237</v>
      </c>
      <c r="P17" s="24">
        <f t="shared" si="3"/>
        <v>8710.8474576271183</v>
      </c>
      <c r="Q17" s="23" t="s">
        <v>2</v>
      </c>
      <c r="R17" s="67"/>
    </row>
    <row r="18" spans="1:18" s="112" customFormat="1" ht="24.75" customHeight="1" thickBot="1" x14ac:dyDescent="0.3">
      <c r="A18" s="27">
        <v>4</v>
      </c>
      <c r="B18" s="34" t="s">
        <v>30</v>
      </c>
      <c r="C18" s="16">
        <f t="shared" si="1"/>
        <v>10950</v>
      </c>
      <c r="D18" s="7">
        <f>СКП!D19+Спецпрог!$D$13</f>
        <v>7300</v>
      </c>
      <c r="E18" s="17" t="s">
        <v>2</v>
      </c>
      <c r="F18" s="16">
        <f t="shared" si="2"/>
        <v>9300</v>
      </c>
      <c r="G18" s="118">
        <f>СКП!G19+Спецпрог!$G$13</f>
        <v>6200</v>
      </c>
      <c r="H18" s="17" t="s">
        <v>2</v>
      </c>
      <c r="I18" s="16">
        <f t="shared" si="0"/>
        <v>9900</v>
      </c>
      <c r="J18" s="7">
        <f>СКП!J19+Спецпрог!$J$13</f>
        <v>6600</v>
      </c>
      <c r="K18" s="17" t="s">
        <v>2</v>
      </c>
      <c r="L18" s="14">
        <f>M18*$L$13</f>
        <v>10200</v>
      </c>
      <c r="M18" s="7">
        <f>СКП!M19+Спецпрог!$M$13</f>
        <v>6800</v>
      </c>
      <c r="N18" s="17" t="s">
        <v>2</v>
      </c>
      <c r="O18" s="14">
        <f>[2]Спецпрог!$O18</f>
        <v>17421.694915254237</v>
      </c>
      <c r="P18" s="14">
        <f t="shared" si="3"/>
        <v>8710.8474576271183</v>
      </c>
      <c r="Q18" s="17" t="s">
        <v>2</v>
      </c>
      <c r="R18" s="67"/>
    </row>
    <row r="19" spans="1:18" s="112" customFormat="1" ht="37.5" customHeight="1" x14ac:dyDescent="0.25">
      <c r="A19" s="28">
        <v>5</v>
      </c>
      <c r="B19" s="34" t="s">
        <v>27</v>
      </c>
      <c r="C19" s="16">
        <f t="shared" si="1"/>
        <v>16350</v>
      </c>
      <c r="D19" s="118">
        <f>СКП!D20+Спецпрог!$D$13</f>
        <v>10900</v>
      </c>
      <c r="E19" s="17">
        <f t="shared" ref="E19:E32" si="5">D19-(D19*$E$13)</f>
        <v>7630</v>
      </c>
      <c r="F19" s="16">
        <f t="shared" si="2"/>
        <v>14700</v>
      </c>
      <c r="G19" s="7">
        <f>СКП!G20+Спецпрог!$G$13</f>
        <v>9800</v>
      </c>
      <c r="H19" s="17">
        <f>G19-(G19*$H$13)</f>
        <v>6860</v>
      </c>
      <c r="I19" s="16">
        <f t="shared" si="0"/>
        <v>15300</v>
      </c>
      <c r="J19" s="118">
        <f>СКП!J20+Спецпрог!$J$13</f>
        <v>10200</v>
      </c>
      <c r="K19" s="17">
        <f>J19-(J19*$K$13)</f>
        <v>7140</v>
      </c>
      <c r="L19" s="14">
        <f>M19*$L$13</f>
        <v>15600</v>
      </c>
      <c r="M19" s="7">
        <f>СКП!M20+Спецпрог!$M$13</f>
        <v>10400</v>
      </c>
      <c r="N19" s="17">
        <f>M19-(M19*$N$13)</f>
        <v>7280</v>
      </c>
      <c r="O19" s="14">
        <f>[2]Спецпрог!$O19</f>
        <v>24329.152542372882</v>
      </c>
      <c r="P19" s="14">
        <f t="shared" si="3"/>
        <v>12164.576271186441</v>
      </c>
      <c r="Q19" s="17">
        <f t="shared" ref="Q19:Q26" si="6">P19-(P19*$N$13)</f>
        <v>8515.203389830509</v>
      </c>
      <c r="R19" s="67"/>
    </row>
    <row r="20" spans="1:18" s="112" customFormat="1" ht="27.75" customHeight="1" thickBot="1" x14ac:dyDescent="0.3">
      <c r="A20" s="27">
        <v>6</v>
      </c>
      <c r="B20" s="34" t="s">
        <v>15</v>
      </c>
      <c r="C20" s="16">
        <f t="shared" si="1"/>
        <v>15300</v>
      </c>
      <c r="D20" s="7">
        <f>СКП!D21+Спецпрог!$D$13</f>
        <v>10200</v>
      </c>
      <c r="E20" s="17">
        <f t="shared" si="5"/>
        <v>7140</v>
      </c>
      <c r="F20" s="16">
        <f t="shared" si="2"/>
        <v>13650</v>
      </c>
      <c r="G20" s="118">
        <f>СКП!G21+Спецпрог!$G$13</f>
        <v>9100</v>
      </c>
      <c r="H20" s="17">
        <f t="shared" ref="H20:H32" si="7">G20-(G20*$H$13)</f>
        <v>6370</v>
      </c>
      <c r="I20" s="16">
        <f t="shared" si="0"/>
        <v>14250</v>
      </c>
      <c r="J20" s="7">
        <f>СКП!J21+Спецпрог!$J$13</f>
        <v>9500</v>
      </c>
      <c r="K20" s="17">
        <f t="shared" ref="K20:K31" si="8">J20-(J20*$K$13)</f>
        <v>6650</v>
      </c>
      <c r="L20" s="14">
        <f t="shared" si="4"/>
        <v>14550</v>
      </c>
      <c r="M20" s="7">
        <f>СКП!M21+Спецпрог!$M$13</f>
        <v>9700</v>
      </c>
      <c r="N20" s="17">
        <f t="shared" ref="N20:N31" si="9">M20-(M20*$N$13)</f>
        <v>6790</v>
      </c>
      <c r="O20" s="14">
        <f>[2]Спецпрог!$O20</f>
        <v>24329.152542372882</v>
      </c>
      <c r="P20" s="14">
        <f t="shared" si="3"/>
        <v>12164.576271186441</v>
      </c>
      <c r="Q20" s="17">
        <f t="shared" si="6"/>
        <v>8515.203389830509</v>
      </c>
      <c r="R20" s="67"/>
    </row>
    <row r="21" spans="1:18" s="112" customFormat="1" ht="27.75" customHeight="1" x14ac:dyDescent="0.25">
      <c r="A21" s="28">
        <v>7</v>
      </c>
      <c r="B21" s="34" t="s">
        <v>34</v>
      </c>
      <c r="C21" s="16">
        <f t="shared" si="1"/>
        <v>16650</v>
      </c>
      <c r="D21" s="7">
        <f>СКП!D22+Спецпрог!$D$13</f>
        <v>11100</v>
      </c>
      <c r="E21" s="17">
        <f t="shared" si="5"/>
        <v>7770</v>
      </c>
      <c r="F21" s="16">
        <f t="shared" si="2"/>
        <v>15000</v>
      </c>
      <c r="G21" s="5">
        <f>СКП!G22+Спецпрог!$G$13</f>
        <v>10000</v>
      </c>
      <c r="H21" s="17">
        <f t="shared" si="7"/>
        <v>7000</v>
      </c>
      <c r="I21" s="16">
        <f t="shared" ref="I21:I32" si="10">J21*$I$13</f>
        <v>15600</v>
      </c>
      <c r="J21" s="7">
        <f>СКП!J22+Спецпрог!$J$13</f>
        <v>10400</v>
      </c>
      <c r="K21" s="17">
        <f t="shared" si="8"/>
        <v>7280</v>
      </c>
      <c r="L21" s="14">
        <f t="shared" si="4"/>
        <v>15900</v>
      </c>
      <c r="M21" s="7">
        <f>СКП!M22+Спецпрог!$M$13</f>
        <v>10600</v>
      </c>
      <c r="N21" s="17">
        <f t="shared" si="9"/>
        <v>7420</v>
      </c>
      <c r="O21" s="14">
        <f>[2]Спецпрог!$O21</f>
        <v>24329.152542372882</v>
      </c>
      <c r="P21" s="14">
        <f t="shared" si="3"/>
        <v>12164.576271186441</v>
      </c>
      <c r="Q21" s="17">
        <f t="shared" si="6"/>
        <v>8515.203389830509</v>
      </c>
      <c r="R21" s="67"/>
    </row>
    <row r="22" spans="1:18" s="112" customFormat="1" ht="27" customHeight="1" thickBot="1" x14ac:dyDescent="0.3">
      <c r="A22" s="27">
        <v>8</v>
      </c>
      <c r="B22" s="34" t="s">
        <v>16</v>
      </c>
      <c r="C22" s="16">
        <f t="shared" si="1"/>
        <v>14100</v>
      </c>
      <c r="D22" s="118">
        <f>СКП!D23+Спецпрог!$D$13</f>
        <v>9400</v>
      </c>
      <c r="E22" s="17">
        <f t="shared" si="5"/>
        <v>6580</v>
      </c>
      <c r="F22" s="16">
        <f t="shared" si="2"/>
        <v>12450</v>
      </c>
      <c r="G22" s="5">
        <f>СКП!G23+Спецпрог!$G$13</f>
        <v>8300</v>
      </c>
      <c r="H22" s="17">
        <f>G22-(G22*$H$13)</f>
        <v>5810</v>
      </c>
      <c r="I22" s="16">
        <f>J22*$I$13</f>
        <v>13050</v>
      </c>
      <c r="J22" s="7">
        <f>СКП!J23+Спецпрог!$J$13</f>
        <v>8700</v>
      </c>
      <c r="K22" s="17">
        <f>J22-(J22*$K$13)</f>
        <v>6090</v>
      </c>
      <c r="L22" s="14">
        <f>M22*$L$13</f>
        <v>13350</v>
      </c>
      <c r="M22" s="7">
        <f>СКП!M23+Спецпрог!$M$13</f>
        <v>8900</v>
      </c>
      <c r="N22" s="17">
        <f>M22-(M22*$N$13)</f>
        <v>6230</v>
      </c>
      <c r="O22" s="14">
        <f>[2]Спецпрог!$O22</f>
        <v>24329.152542372882</v>
      </c>
      <c r="P22" s="14">
        <f t="shared" si="3"/>
        <v>12164.576271186441</v>
      </c>
      <c r="Q22" s="17">
        <f t="shared" si="6"/>
        <v>8515.203389830509</v>
      </c>
      <c r="R22" s="67"/>
    </row>
    <row r="23" spans="1:18" s="112" customFormat="1" ht="26.25" customHeight="1" x14ac:dyDescent="0.25">
      <c r="A23" s="28">
        <v>9</v>
      </c>
      <c r="B23" s="34" t="s">
        <v>17</v>
      </c>
      <c r="C23" s="16">
        <f t="shared" si="1"/>
        <v>13050</v>
      </c>
      <c r="D23" s="7">
        <f>СКП!D24+Спецпрог!$D$13</f>
        <v>8700</v>
      </c>
      <c r="E23" s="17">
        <f t="shared" si="5"/>
        <v>6090</v>
      </c>
      <c r="F23" s="16">
        <f t="shared" si="2"/>
        <v>11400</v>
      </c>
      <c r="G23" s="5">
        <f>СКП!G24+Спецпрог!$G$13</f>
        <v>7600</v>
      </c>
      <c r="H23" s="17">
        <f t="shared" si="7"/>
        <v>5320</v>
      </c>
      <c r="I23" s="16">
        <f t="shared" si="10"/>
        <v>12000</v>
      </c>
      <c r="J23" s="7">
        <f>СКП!J24+Спецпрог!$J$13</f>
        <v>8000</v>
      </c>
      <c r="K23" s="17">
        <f t="shared" si="8"/>
        <v>5600</v>
      </c>
      <c r="L23" s="14">
        <f t="shared" si="4"/>
        <v>12300</v>
      </c>
      <c r="M23" s="7">
        <f>СКП!M24+Спецпрог!$M$13</f>
        <v>8200</v>
      </c>
      <c r="N23" s="17">
        <f t="shared" si="9"/>
        <v>5740</v>
      </c>
      <c r="O23" s="14">
        <f>[2]Спецпрог!$O23</f>
        <v>24329.152542372882</v>
      </c>
      <c r="P23" s="14">
        <f t="shared" si="3"/>
        <v>12164.576271186441</v>
      </c>
      <c r="Q23" s="17">
        <f t="shared" si="6"/>
        <v>8515.203389830509</v>
      </c>
      <c r="R23" s="67"/>
    </row>
    <row r="24" spans="1:18" s="112" customFormat="1" ht="26.25" customHeight="1" thickBot="1" x14ac:dyDescent="0.3">
      <c r="A24" s="27">
        <v>10</v>
      </c>
      <c r="B24" s="34" t="s">
        <v>18</v>
      </c>
      <c r="C24" s="16">
        <f t="shared" si="1"/>
        <v>19500</v>
      </c>
      <c r="D24" s="118">
        <f>СКП!D25+Спецпрог!$D$13</f>
        <v>13000</v>
      </c>
      <c r="E24" s="17">
        <f t="shared" si="5"/>
        <v>9100</v>
      </c>
      <c r="F24" s="16">
        <f t="shared" si="2"/>
        <v>17850</v>
      </c>
      <c r="G24" s="7">
        <f>СКП!G25+Спецпрог!$G$13</f>
        <v>11900</v>
      </c>
      <c r="H24" s="17">
        <f>G24-(G24*$H$13)</f>
        <v>8330</v>
      </c>
      <c r="I24" s="16">
        <f>J24*$I$13</f>
        <v>18450</v>
      </c>
      <c r="J24" s="10">
        <f>СКП!J25+Спецпрог!$J$13</f>
        <v>12300</v>
      </c>
      <c r="K24" s="17">
        <f>J24-(J24*$K$13)</f>
        <v>8610</v>
      </c>
      <c r="L24" s="14">
        <f>M24*$L$13</f>
        <v>18750</v>
      </c>
      <c r="M24" s="7">
        <f>СКП!M25+Спецпрог!$M$13</f>
        <v>12500</v>
      </c>
      <c r="N24" s="17">
        <f>M24-(M24*$N$13)</f>
        <v>8750</v>
      </c>
      <c r="O24" s="14">
        <f>[2]Спецпрог!$O24</f>
        <v>27836.271186440677</v>
      </c>
      <c r="P24" s="14">
        <f t="shared" si="3"/>
        <v>13918.135593220339</v>
      </c>
      <c r="Q24" s="17">
        <f t="shared" si="6"/>
        <v>9742.6949152542365</v>
      </c>
      <c r="R24" s="67"/>
    </row>
    <row r="25" spans="1:18" s="112" customFormat="1" ht="26.25" customHeight="1" x14ac:dyDescent="0.25">
      <c r="A25" s="28">
        <v>11</v>
      </c>
      <c r="B25" s="34" t="s">
        <v>19</v>
      </c>
      <c r="C25" s="16">
        <f t="shared" si="1"/>
        <v>18300</v>
      </c>
      <c r="D25" s="7">
        <f>СКП!D26+Спецпрог!$D$13</f>
        <v>12200</v>
      </c>
      <c r="E25" s="17">
        <f t="shared" si="5"/>
        <v>8540</v>
      </c>
      <c r="F25" s="16">
        <f t="shared" si="2"/>
        <v>16650</v>
      </c>
      <c r="G25" s="7">
        <f>СКП!G26+Спецпрог!$G$13</f>
        <v>11100</v>
      </c>
      <c r="H25" s="17">
        <f t="shared" si="7"/>
        <v>7770</v>
      </c>
      <c r="I25" s="16">
        <f t="shared" si="10"/>
        <v>17250</v>
      </c>
      <c r="J25" s="10">
        <f>СКП!J26+Спецпрог!$J$13</f>
        <v>11500</v>
      </c>
      <c r="K25" s="17">
        <f t="shared" si="8"/>
        <v>8050</v>
      </c>
      <c r="L25" s="14">
        <f t="shared" si="4"/>
        <v>17550</v>
      </c>
      <c r="M25" s="7">
        <f>СКП!M26+Спецпрог!$M$13</f>
        <v>11700</v>
      </c>
      <c r="N25" s="17">
        <f t="shared" si="9"/>
        <v>8190</v>
      </c>
      <c r="O25" s="14">
        <f>[2]Спецпрог!$O25</f>
        <v>27836.271186440677</v>
      </c>
      <c r="P25" s="14">
        <f t="shared" si="3"/>
        <v>13918.135593220339</v>
      </c>
      <c r="Q25" s="17">
        <f t="shared" si="6"/>
        <v>9742.6949152542365</v>
      </c>
      <c r="R25" s="67"/>
    </row>
    <row r="26" spans="1:18" s="112" customFormat="1" ht="30" customHeight="1" thickBot="1" x14ac:dyDescent="0.3">
      <c r="A26" s="27">
        <v>12</v>
      </c>
      <c r="B26" s="35" t="s">
        <v>28</v>
      </c>
      <c r="C26" s="1">
        <f t="shared" si="1"/>
        <v>13050</v>
      </c>
      <c r="D26" s="10">
        <f>СКП!D27+Спецпрог!$D$13</f>
        <v>8700</v>
      </c>
      <c r="E26" s="3">
        <f t="shared" si="5"/>
        <v>6090</v>
      </c>
      <c r="F26" s="1">
        <f t="shared" si="2"/>
        <v>11400</v>
      </c>
      <c r="G26" s="10">
        <f>СКП!G27+Спецпрог!$G$13</f>
        <v>7600</v>
      </c>
      <c r="H26" s="3">
        <f t="shared" si="7"/>
        <v>5320</v>
      </c>
      <c r="I26" s="1">
        <f t="shared" si="10"/>
        <v>12000</v>
      </c>
      <c r="J26" s="10">
        <f>СКП!J27+Спецпрог!$J$13</f>
        <v>8000</v>
      </c>
      <c r="K26" s="3">
        <f t="shared" si="8"/>
        <v>5600</v>
      </c>
      <c r="L26" s="8">
        <f t="shared" si="4"/>
        <v>12300</v>
      </c>
      <c r="M26" s="2">
        <f>СКП!M27+Спецпрог!$M$13</f>
        <v>8200</v>
      </c>
      <c r="N26" s="3">
        <f t="shared" si="9"/>
        <v>5740</v>
      </c>
      <c r="O26" s="96">
        <f>[2]Спецпрог!$O26</f>
        <v>24763.389830508477</v>
      </c>
      <c r="P26" s="2">
        <f t="shared" si="3"/>
        <v>12381.694915254238</v>
      </c>
      <c r="Q26" s="3">
        <f t="shared" si="6"/>
        <v>8667.1864406779678</v>
      </c>
      <c r="R26" s="67"/>
    </row>
    <row r="27" spans="1:18" s="112" customFormat="1" ht="30" customHeight="1" x14ac:dyDescent="0.25">
      <c r="A27" s="28">
        <v>13</v>
      </c>
      <c r="B27" s="36" t="s">
        <v>20</v>
      </c>
      <c r="C27" s="12">
        <f t="shared" si="1"/>
        <v>11700</v>
      </c>
      <c r="D27" s="22">
        <f>СКП!D28+Спецпрог!$D$13</f>
        <v>7800</v>
      </c>
      <c r="E27" s="13"/>
      <c r="F27" s="12">
        <f t="shared" si="2"/>
        <v>10050</v>
      </c>
      <c r="G27" s="22">
        <f>СКП!G28+Спецпрог!$G$13</f>
        <v>6700</v>
      </c>
      <c r="H27" s="13"/>
      <c r="I27" s="12">
        <f t="shared" si="10"/>
        <v>10650</v>
      </c>
      <c r="J27" s="22">
        <f>СКП!J28+Спецпрог!$J$13</f>
        <v>7100</v>
      </c>
      <c r="K27" s="13"/>
      <c r="L27" s="9">
        <f t="shared" si="4"/>
        <v>10950</v>
      </c>
      <c r="M27" s="10">
        <f>СКП!M28+Спецпрог!$M$13</f>
        <v>7300</v>
      </c>
      <c r="N27" s="13"/>
      <c r="O27" s="9">
        <f>[2]Спецпрог!$O27</f>
        <v>21263.389830508477</v>
      </c>
      <c r="P27" s="9">
        <f t="shared" si="3"/>
        <v>10631.694915254238</v>
      </c>
      <c r="Q27" s="13"/>
      <c r="R27" s="67"/>
    </row>
    <row r="28" spans="1:18" s="112" customFormat="1" ht="26.25" customHeight="1" thickBot="1" x14ac:dyDescent="0.3">
      <c r="A28" s="27">
        <v>14</v>
      </c>
      <c r="B28" s="34" t="s">
        <v>33</v>
      </c>
      <c r="C28" s="16">
        <f t="shared" si="1"/>
        <v>13200</v>
      </c>
      <c r="D28" s="7">
        <f>СКП!D29+Спецпрог!$D$13</f>
        <v>8800</v>
      </c>
      <c r="E28" s="17">
        <f t="shared" si="5"/>
        <v>6160</v>
      </c>
      <c r="F28" s="16">
        <f t="shared" si="2"/>
        <v>11550</v>
      </c>
      <c r="G28" s="7">
        <f>СКП!G29+Спецпрог!$G$13</f>
        <v>7700</v>
      </c>
      <c r="H28" s="17">
        <f t="shared" si="7"/>
        <v>5390</v>
      </c>
      <c r="I28" s="16">
        <f t="shared" si="10"/>
        <v>12150</v>
      </c>
      <c r="J28" s="118">
        <f>СКП!J29+Спецпрог!$J$13</f>
        <v>8100</v>
      </c>
      <c r="K28" s="17">
        <f t="shared" si="8"/>
        <v>5670</v>
      </c>
      <c r="L28" s="14">
        <f t="shared" si="4"/>
        <v>12450</v>
      </c>
      <c r="M28" s="7">
        <f>СКП!M29+Спецпрог!$M$13</f>
        <v>8300</v>
      </c>
      <c r="N28" s="17">
        <f t="shared" si="9"/>
        <v>5810</v>
      </c>
      <c r="O28" s="14">
        <f>[2]Спецпрог!$O28</f>
        <v>22576.77966101695</v>
      </c>
      <c r="P28" s="14">
        <f t="shared" si="3"/>
        <v>11288.389830508475</v>
      </c>
      <c r="Q28" s="17">
        <f>P28-(P28*$N$13)</f>
        <v>7901.8728813559319</v>
      </c>
      <c r="R28" s="67"/>
    </row>
    <row r="29" spans="1:18" s="112" customFormat="1" ht="30" customHeight="1" thickBot="1" x14ac:dyDescent="0.3">
      <c r="A29" s="28">
        <v>15</v>
      </c>
      <c r="B29" s="34" t="s">
        <v>22</v>
      </c>
      <c r="C29" s="16">
        <f t="shared" si="1"/>
        <v>17400</v>
      </c>
      <c r="D29" s="118">
        <f>СКП!D30+Спецпрог!$D$13</f>
        <v>11600</v>
      </c>
      <c r="E29" s="17">
        <f t="shared" si="5"/>
        <v>8120</v>
      </c>
      <c r="F29" s="16">
        <f t="shared" si="2"/>
        <v>15750</v>
      </c>
      <c r="G29" s="7">
        <f>СКП!G30+Спецпрог!$G$13</f>
        <v>10500</v>
      </c>
      <c r="H29" s="17">
        <f t="shared" si="7"/>
        <v>7350</v>
      </c>
      <c r="I29" s="16">
        <f t="shared" si="10"/>
        <v>16350</v>
      </c>
      <c r="J29" s="7">
        <f>СКП!J30+Спецпрог!$J$13</f>
        <v>10900</v>
      </c>
      <c r="K29" s="17">
        <f t="shared" si="8"/>
        <v>7630</v>
      </c>
      <c r="L29" s="14">
        <f t="shared" si="4"/>
        <v>16650</v>
      </c>
      <c r="M29" s="7">
        <f>СКП!M30+Спецпрог!$M$13</f>
        <v>11100</v>
      </c>
      <c r="N29" s="17">
        <f t="shared" si="9"/>
        <v>7770</v>
      </c>
      <c r="O29" s="14">
        <f>[2]Спецпрог!$O29</f>
        <v>34849.322033898301</v>
      </c>
      <c r="P29" s="14">
        <f t="shared" si="3"/>
        <v>17424.661016949151</v>
      </c>
      <c r="Q29" s="17">
        <f>P29-(P29*$N$13)</f>
        <v>12197.262711864405</v>
      </c>
      <c r="R29" s="67"/>
    </row>
    <row r="30" spans="1:18" s="112" customFormat="1" ht="30" hidden="1" customHeight="1" thickBot="1" x14ac:dyDescent="0.3">
      <c r="A30" s="27">
        <v>16</v>
      </c>
      <c r="B30" s="34" t="s">
        <v>23</v>
      </c>
      <c r="C30" s="16"/>
      <c r="D30" s="5"/>
      <c r="E30" s="17"/>
      <c r="F30" s="16"/>
      <c r="G30" s="118"/>
      <c r="H30" s="17"/>
      <c r="I30" s="16"/>
      <c r="J30" s="118"/>
      <c r="K30" s="17"/>
      <c r="L30" s="14"/>
      <c r="M30" s="7"/>
      <c r="N30" s="17"/>
      <c r="O30" s="14">
        <f>[2]Спецпрог!$O30</f>
        <v>43617.118644067799</v>
      </c>
      <c r="P30" s="14">
        <f t="shared" si="3"/>
        <v>21808.5593220339</v>
      </c>
      <c r="Q30" s="17">
        <f>P30-(P30*$N$13)</f>
        <v>15265.991525423731</v>
      </c>
      <c r="R30" s="67"/>
    </row>
    <row r="31" spans="1:18" s="112" customFormat="1" ht="30" customHeight="1" thickBot="1" x14ac:dyDescent="0.3">
      <c r="A31" s="28">
        <v>16</v>
      </c>
      <c r="B31" s="35" t="s">
        <v>24</v>
      </c>
      <c r="C31" s="1">
        <f t="shared" si="1"/>
        <v>24300</v>
      </c>
      <c r="D31" s="2">
        <f>СКП!D31+Спецпрог!$D$13</f>
        <v>16200</v>
      </c>
      <c r="E31" s="3">
        <f t="shared" si="5"/>
        <v>11340</v>
      </c>
      <c r="F31" s="1">
        <f t="shared" si="2"/>
        <v>22650</v>
      </c>
      <c r="G31" s="2">
        <f>СКП!G31+Спецпрог!$G$13</f>
        <v>15100</v>
      </c>
      <c r="H31" s="3">
        <f t="shared" si="7"/>
        <v>10570</v>
      </c>
      <c r="I31" s="1">
        <f t="shared" si="10"/>
        <v>23250</v>
      </c>
      <c r="J31" s="2">
        <f>СКП!J31+Спецпрог!$J$13</f>
        <v>15500</v>
      </c>
      <c r="K31" s="3">
        <f t="shared" si="8"/>
        <v>10850</v>
      </c>
      <c r="L31" s="8">
        <f t="shared" si="4"/>
        <v>23550</v>
      </c>
      <c r="M31" s="2">
        <f>СКП!M31+Спецпрог!$M$13</f>
        <v>15700</v>
      </c>
      <c r="N31" s="3">
        <f t="shared" si="9"/>
        <v>10990</v>
      </c>
      <c r="O31" s="8">
        <f>[2]Спецпрог!$O31</f>
        <v>43617.118644067799</v>
      </c>
      <c r="P31" s="8">
        <f t="shared" si="3"/>
        <v>21808.5593220339</v>
      </c>
      <c r="Q31" s="3">
        <f>P31-(P31*$N$13)</f>
        <v>15265.991525423731</v>
      </c>
      <c r="R31" s="67"/>
    </row>
    <row r="32" spans="1:18" s="112" customFormat="1" ht="21.75" customHeight="1" thickBot="1" x14ac:dyDescent="0.3">
      <c r="A32" s="4">
        <v>17</v>
      </c>
      <c r="B32" s="107" t="s">
        <v>25</v>
      </c>
      <c r="C32" s="71">
        <f t="shared" si="1"/>
        <v>15300</v>
      </c>
      <c r="D32" s="22">
        <f>СКП!D32+Спецпрог!$D$13</f>
        <v>10200</v>
      </c>
      <c r="E32" s="72">
        <f t="shared" si="5"/>
        <v>7140</v>
      </c>
      <c r="F32" s="71">
        <f t="shared" si="2"/>
        <v>13650</v>
      </c>
      <c r="G32" s="22">
        <f>СКП!G32+Спецпрог!$G$13</f>
        <v>9100</v>
      </c>
      <c r="H32" s="72">
        <f t="shared" si="7"/>
        <v>6370</v>
      </c>
      <c r="I32" s="71">
        <f t="shared" si="10"/>
        <v>14250</v>
      </c>
      <c r="J32" s="22">
        <f>СКП!J32+Спецпрог!$J$13</f>
        <v>9500</v>
      </c>
      <c r="K32" s="72">
        <f>J32-(J32*$K$13)</f>
        <v>6650</v>
      </c>
      <c r="L32" s="73">
        <f>M32*$L$13</f>
        <v>14550</v>
      </c>
      <c r="M32" s="109">
        <f>СКП!M32+Спецпрог!$M$13</f>
        <v>9700</v>
      </c>
      <c r="N32" s="72">
        <f>M32-(M32*$N$13)</f>
        <v>6790</v>
      </c>
      <c r="O32" s="73">
        <f>[2]Спецпрог!$O32</f>
        <v>26082.711864406781</v>
      </c>
      <c r="P32" s="73">
        <f t="shared" si="3"/>
        <v>13041.355932203391</v>
      </c>
      <c r="Q32" s="72">
        <f>P32-(P32*$N$13)</f>
        <v>9128.9491525423728</v>
      </c>
      <c r="R32" s="67"/>
    </row>
    <row r="33" spans="1:15" s="112" customFormat="1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5" s="112" customFormat="1" ht="13.5" customHeight="1" x14ac:dyDescent="0.25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5" ht="13.5" customHeight="1" x14ac:dyDescent="0.2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O35" s="49"/>
    </row>
  </sheetData>
  <mergeCells count="24">
    <mergeCell ref="C9:E9"/>
    <mergeCell ref="F9:H9"/>
    <mergeCell ref="I9:K9"/>
    <mergeCell ref="O9:Q9"/>
    <mergeCell ref="O10:P10"/>
    <mergeCell ref="Q10:Q12"/>
    <mergeCell ref="O11:O12"/>
    <mergeCell ref="P11:P12"/>
    <mergeCell ref="F35:L35"/>
    <mergeCell ref="A33:N33"/>
    <mergeCell ref="B35:E35"/>
    <mergeCell ref="B9:B12"/>
    <mergeCell ref="C1:Q1"/>
    <mergeCell ref="J2:Q2"/>
    <mergeCell ref="A5:N5"/>
    <mergeCell ref="A6:N6"/>
    <mergeCell ref="L9:N9"/>
    <mergeCell ref="A9:A12"/>
    <mergeCell ref="A7:N7"/>
    <mergeCell ref="H3:Q3"/>
    <mergeCell ref="A8:Q8"/>
    <mergeCell ref="A4:N4"/>
    <mergeCell ref="B34:G34"/>
    <mergeCell ref="H34:N34"/>
  </mergeCells>
  <pageMargins left="0.7" right="0.7" top="0.75" bottom="0.75" header="0.3" footer="0.3"/>
  <pageSetup paperSize="9" scale="66" orientation="landscape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60" zoomScaleNormal="60" workbookViewId="0">
      <selection activeCell="R9" sqref="A9:XFD12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3" hidden="1" customWidth="1"/>
    <col min="18" max="16384" width="9.140625" style="49"/>
  </cols>
  <sheetData>
    <row r="1" spans="1:18" s="112" customFormat="1" ht="18.75" customHeight="1" x14ac:dyDescent="0.25">
      <c r="C1" s="174" t="s">
        <v>58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10"/>
      <c r="D2" s="110"/>
      <c r="E2" s="110"/>
      <c r="F2" s="110"/>
      <c r="G2" s="110"/>
      <c r="H2" s="110"/>
      <c r="I2" s="110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12" customFormat="1" ht="15.75" customHeight="1" x14ac:dyDescent="0.3">
      <c r="C3" s="110"/>
      <c r="D3" s="110"/>
      <c r="E3" s="110"/>
      <c r="F3" s="110"/>
      <c r="G3" s="110"/>
      <c r="H3" s="175" t="s">
        <v>10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8.25" customHeight="1" x14ac:dyDescent="0.3">
      <c r="C4" s="50"/>
      <c r="D4" s="50"/>
      <c r="E4" s="50"/>
      <c r="F4" s="50"/>
      <c r="G4" s="50"/>
      <c r="H4" s="76"/>
      <c r="I4" s="76"/>
      <c r="J4" s="76"/>
      <c r="K4" s="76"/>
      <c r="L4" s="76"/>
      <c r="M4" s="76"/>
      <c r="N4" s="76"/>
      <c r="O4" s="105"/>
      <c r="P4" s="105"/>
      <c r="Q4" s="105"/>
    </row>
    <row r="5" spans="1:18" ht="15" customHeight="1" x14ac:dyDescent="0.25">
      <c r="A5" s="205" t="s">
        <v>51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Q5" s="49"/>
    </row>
    <row r="6" spans="1:18" ht="21" customHeight="1" x14ac:dyDescent="0.25">
      <c r="A6" s="206" t="s">
        <v>46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Q6" s="49"/>
    </row>
    <row r="7" spans="1:18" ht="15.75" customHeigh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Q7" s="49"/>
    </row>
    <row r="8" spans="1:18" ht="16.5" customHeight="1" thickBot="1" x14ac:dyDescent="0.3">
      <c r="A8" s="225" t="s">
        <v>12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68</v>
      </c>
      <c r="D9" s="177"/>
      <c r="E9" s="177"/>
      <c r="F9" s="176" t="s">
        <v>69</v>
      </c>
      <c r="G9" s="177"/>
      <c r="H9" s="178"/>
      <c r="I9" s="187" t="s">
        <v>71</v>
      </c>
      <c r="J9" s="177"/>
      <c r="K9" s="188"/>
      <c r="L9" s="176" t="s">
        <v>70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11" customFormat="1" ht="14.45" hidden="1" customHeight="1" outlineLevel="1" x14ac:dyDescent="0.25">
      <c r="A13" s="52"/>
      <c r="B13" s="52"/>
      <c r="C13" s="115">
        <v>1.5</v>
      </c>
      <c r="D13" s="54">
        <v>4100</v>
      </c>
      <c r="E13" s="70">
        <v>0.3</v>
      </c>
      <c r="F13" s="115">
        <v>1.5</v>
      </c>
      <c r="G13" s="54">
        <v>4100</v>
      </c>
      <c r="H13" s="55">
        <v>0.3</v>
      </c>
      <c r="I13" s="113">
        <v>1.5</v>
      </c>
      <c r="J13" s="54">
        <v>4100</v>
      </c>
      <c r="K13" s="56">
        <v>0.3</v>
      </c>
      <c r="L13" s="100">
        <v>1.5</v>
      </c>
      <c r="M13" s="101">
        <v>4100</v>
      </c>
      <c r="N13" s="102">
        <v>0.3</v>
      </c>
      <c r="O13" s="100">
        <v>1.4</v>
      </c>
      <c r="P13" s="101">
        <v>2200</v>
      </c>
      <c r="Q13" s="102">
        <v>0.3</v>
      </c>
    </row>
    <row r="14" spans="1:18" s="111" customFormat="1" ht="13.9" hidden="1" customHeight="1" outlineLevel="1" thickBot="1" x14ac:dyDescent="0.3">
      <c r="A14" s="60"/>
      <c r="B14" s="60"/>
      <c r="C14" s="116"/>
      <c r="D14" s="44">
        <v>700</v>
      </c>
      <c r="E14" s="44"/>
      <c r="F14" s="116"/>
      <c r="G14" s="44">
        <v>600</v>
      </c>
      <c r="H14" s="45"/>
      <c r="I14" s="114"/>
      <c r="J14" s="63">
        <v>200</v>
      </c>
      <c r="K14" s="46"/>
      <c r="L14" s="64"/>
      <c r="M14" s="63"/>
      <c r="N14" s="45"/>
      <c r="O14" s="64"/>
      <c r="P14" s="63"/>
      <c r="Q14" s="45"/>
    </row>
    <row r="15" spans="1:18" s="112" customFormat="1" ht="27.75" customHeight="1" collapsed="1" x14ac:dyDescent="0.25">
      <c r="A15" s="28">
        <v>1</v>
      </c>
      <c r="B15" s="33" t="s">
        <v>36</v>
      </c>
      <c r="C15" s="25">
        <f>D15*$C$13</f>
        <v>16050</v>
      </c>
      <c r="D15" s="22">
        <f>СКП!D16+$D$13</f>
        <v>10700</v>
      </c>
      <c r="E15" s="23" t="s">
        <v>2</v>
      </c>
      <c r="F15" s="25">
        <f>G15*$F$13</f>
        <v>14400</v>
      </c>
      <c r="G15" s="22">
        <f>СКП!G16+$G$13</f>
        <v>9600</v>
      </c>
      <c r="H15" s="23" t="s">
        <v>2</v>
      </c>
      <c r="I15" s="25">
        <f>J15*$I$13</f>
        <v>15000</v>
      </c>
      <c r="J15" s="22">
        <f>СКП!J16+$J$13</f>
        <v>10000</v>
      </c>
      <c r="K15" s="23" t="s">
        <v>2</v>
      </c>
      <c r="L15" s="24">
        <f>M15*$L$13</f>
        <v>15300</v>
      </c>
      <c r="M15" s="22">
        <f>СКП!M16+$M$13</f>
        <v>10200</v>
      </c>
      <c r="N15" s="23" t="s">
        <v>2</v>
      </c>
      <c r="O15" s="24">
        <f>[2]Detox!$O15</f>
        <v>17910.508474576272</v>
      </c>
      <c r="P15" s="24">
        <f t="shared" ref="P15:P32" si="0">IF((O15/2)&lt;M15,M15,(O15/2))</f>
        <v>10200</v>
      </c>
      <c r="Q15" s="23" t="s">
        <v>2</v>
      </c>
      <c r="R15" s="67"/>
    </row>
    <row r="16" spans="1:18" s="112" customFormat="1" ht="27.75" customHeight="1" thickBot="1" x14ac:dyDescent="0.3">
      <c r="A16" s="27">
        <v>2</v>
      </c>
      <c r="B16" s="34" t="s">
        <v>37</v>
      </c>
      <c r="C16" s="16">
        <f>D16*$C$13</f>
        <v>15300</v>
      </c>
      <c r="D16" s="10">
        <f>СКП!D17+$D$13</f>
        <v>10200</v>
      </c>
      <c r="E16" s="17" t="s">
        <v>2</v>
      </c>
      <c r="F16" s="16">
        <f>G16*$F$13</f>
        <v>13650</v>
      </c>
      <c r="G16" s="10">
        <f>СКП!G17+$G$13</f>
        <v>9100</v>
      </c>
      <c r="H16" s="17" t="s">
        <v>2</v>
      </c>
      <c r="I16" s="16">
        <f>J16*$I$13</f>
        <v>14250</v>
      </c>
      <c r="J16" s="10">
        <f>СКП!J17+$J$13</f>
        <v>9500</v>
      </c>
      <c r="K16" s="17" t="s">
        <v>2</v>
      </c>
      <c r="L16" s="14">
        <f>M16*$L$13</f>
        <v>14550</v>
      </c>
      <c r="M16" s="7">
        <f>СКП!M17+$M$13</f>
        <v>9700</v>
      </c>
      <c r="N16" s="17" t="s">
        <v>2</v>
      </c>
      <c r="O16" s="14">
        <f>[2]Detox!$O16</f>
        <v>17910.508474576272</v>
      </c>
      <c r="P16" s="14">
        <f t="shared" si="0"/>
        <v>9700</v>
      </c>
      <c r="Q16" s="17" t="s">
        <v>2</v>
      </c>
      <c r="R16" s="67"/>
    </row>
    <row r="17" spans="1:18" s="112" customFormat="1" ht="30" customHeight="1" x14ac:dyDescent="0.25">
      <c r="A17" s="28">
        <v>3</v>
      </c>
      <c r="B17" s="33" t="s">
        <v>26</v>
      </c>
      <c r="C17" s="25">
        <f>D17*$C$13</f>
        <v>17400</v>
      </c>
      <c r="D17" s="48">
        <f>СКП!D18+$D$13</f>
        <v>11600</v>
      </c>
      <c r="E17" s="23" t="s">
        <v>2</v>
      </c>
      <c r="F17" s="25">
        <f>G17*$F$13</f>
        <v>15750</v>
      </c>
      <c r="G17" s="22">
        <f>СКП!G18+$G$13</f>
        <v>10500</v>
      </c>
      <c r="H17" s="23" t="s">
        <v>2</v>
      </c>
      <c r="I17" s="25">
        <f>J17*$I$13</f>
        <v>16350</v>
      </c>
      <c r="J17" s="22">
        <f>СКП!J18+$J$13</f>
        <v>10900</v>
      </c>
      <c r="K17" s="23" t="s">
        <v>2</v>
      </c>
      <c r="L17" s="24">
        <f>M17*$L$13</f>
        <v>16650</v>
      </c>
      <c r="M17" s="22">
        <f>СКП!M18+$M$13</f>
        <v>11100</v>
      </c>
      <c r="N17" s="23" t="s">
        <v>2</v>
      </c>
      <c r="O17" s="24">
        <f>[2]Detox!$O17</f>
        <v>19941.694915254237</v>
      </c>
      <c r="P17" s="24">
        <f t="shared" si="0"/>
        <v>11100</v>
      </c>
      <c r="Q17" s="23" t="s">
        <v>2</v>
      </c>
      <c r="R17" s="67"/>
    </row>
    <row r="18" spans="1:18" s="112" customFormat="1" ht="24.75" customHeight="1" thickBot="1" x14ac:dyDescent="0.3">
      <c r="A18" s="27">
        <v>4</v>
      </c>
      <c r="B18" s="34" t="s">
        <v>30</v>
      </c>
      <c r="C18" s="16">
        <f>D18*$C$13</f>
        <v>16500</v>
      </c>
      <c r="D18" s="7">
        <f>СКП!D19+$D$13</f>
        <v>11000</v>
      </c>
      <c r="E18" s="17" t="s">
        <v>2</v>
      </c>
      <c r="F18" s="16">
        <f>G18*$F$13</f>
        <v>14850</v>
      </c>
      <c r="G18" s="118">
        <f>СКП!G19+$G$13</f>
        <v>9900</v>
      </c>
      <c r="H18" s="17" t="s">
        <v>2</v>
      </c>
      <c r="I18" s="16">
        <f>J18*$I$13</f>
        <v>15450</v>
      </c>
      <c r="J18" s="7">
        <f>СКП!J19+$J$13</f>
        <v>10300</v>
      </c>
      <c r="K18" s="17" t="s">
        <v>2</v>
      </c>
      <c r="L18" s="14">
        <f>M18*$L$13</f>
        <v>15750</v>
      </c>
      <c r="M18" s="7">
        <f>СКП!M19+$M$13</f>
        <v>10500</v>
      </c>
      <c r="N18" s="17" t="s">
        <v>2</v>
      </c>
      <c r="O18" s="14">
        <f>[2]Detox!$O18</f>
        <v>19941.694915254237</v>
      </c>
      <c r="P18" s="14">
        <f t="shared" si="0"/>
        <v>10500</v>
      </c>
      <c r="Q18" s="17" t="s">
        <v>2</v>
      </c>
      <c r="R18" s="67"/>
    </row>
    <row r="19" spans="1:18" s="112" customFormat="1" ht="37.5" customHeight="1" x14ac:dyDescent="0.25">
      <c r="A19" s="28">
        <v>5</v>
      </c>
      <c r="B19" s="34" t="s">
        <v>27</v>
      </c>
      <c r="C19" s="16">
        <f t="shared" ref="C19:C32" si="1">D19*$C$13</f>
        <v>21900</v>
      </c>
      <c r="D19" s="118">
        <f>СКП!D20+$D$13</f>
        <v>14600</v>
      </c>
      <c r="E19" s="17">
        <f t="shared" ref="E19:E31" si="2">D19-(D19*$E$13)</f>
        <v>10220</v>
      </c>
      <c r="F19" s="16">
        <f t="shared" ref="F19:F32" si="3">G19*$F$13</f>
        <v>20250</v>
      </c>
      <c r="G19" s="7">
        <f>СКП!G20+$G$13</f>
        <v>13500</v>
      </c>
      <c r="H19" s="17">
        <f t="shared" ref="H19:H32" si="4">G19-(G19*$H$13)</f>
        <v>9450</v>
      </c>
      <c r="I19" s="16">
        <f t="shared" ref="I19:I32" si="5">J19*$I$13</f>
        <v>20850</v>
      </c>
      <c r="J19" s="118">
        <f>СКП!J20+$J$13</f>
        <v>13900</v>
      </c>
      <c r="K19" s="17">
        <f t="shared" ref="K19:K32" si="6">J19-(J19*$K$13)</f>
        <v>9730</v>
      </c>
      <c r="L19" s="14">
        <f t="shared" ref="L19:L32" si="7">M19*$L$13</f>
        <v>21150</v>
      </c>
      <c r="M19" s="7">
        <f>СКП!M20+$M$13</f>
        <v>14100</v>
      </c>
      <c r="N19" s="17">
        <f t="shared" ref="N19:N31" si="8">M19-(M19*$N$13)</f>
        <v>9870</v>
      </c>
      <c r="O19" s="14">
        <f>[2]Detox!$O19</f>
        <v>26849.152542372882</v>
      </c>
      <c r="P19" s="14">
        <f t="shared" si="0"/>
        <v>14100</v>
      </c>
      <c r="Q19" s="17">
        <f t="shared" ref="Q19:Q26" si="9">P19-(P19*$N$13)</f>
        <v>9870</v>
      </c>
      <c r="R19" s="67"/>
    </row>
    <row r="20" spans="1:18" s="112" customFormat="1" ht="27.75" customHeight="1" thickBot="1" x14ac:dyDescent="0.3">
      <c r="A20" s="27">
        <v>6</v>
      </c>
      <c r="B20" s="34" t="s">
        <v>15</v>
      </c>
      <c r="C20" s="16">
        <f>D20*$C$13</f>
        <v>20850</v>
      </c>
      <c r="D20" s="7">
        <f>СКП!D21+$D$13</f>
        <v>13900</v>
      </c>
      <c r="E20" s="17">
        <f>D20-(D20*$E$13)</f>
        <v>9730</v>
      </c>
      <c r="F20" s="16">
        <f>G20*$F$13</f>
        <v>19200</v>
      </c>
      <c r="G20" s="118">
        <f>СКП!G21+$G$13</f>
        <v>12800</v>
      </c>
      <c r="H20" s="17">
        <f>G20-(G20*$H$13)</f>
        <v>8960</v>
      </c>
      <c r="I20" s="16">
        <f>J20*$I$13</f>
        <v>19800</v>
      </c>
      <c r="J20" s="7">
        <f>СКП!J21+$J$13</f>
        <v>13200</v>
      </c>
      <c r="K20" s="17">
        <f>J20-(J20*$K$13)</f>
        <v>9240</v>
      </c>
      <c r="L20" s="14">
        <f>M20*$L$13</f>
        <v>20100</v>
      </c>
      <c r="M20" s="7">
        <f>СКП!M21+$M$13</f>
        <v>13400</v>
      </c>
      <c r="N20" s="17">
        <f>M20-(M20*$N$13)</f>
        <v>9380</v>
      </c>
      <c r="O20" s="14">
        <f>[2]Detox!$O20</f>
        <v>26849.152542372882</v>
      </c>
      <c r="P20" s="14">
        <f t="shared" si="0"/>
        <v>13424.576271186441</v>
      </c>
      <c r="Q20" s="17">
        <f t="shared" si="9"/>
        <v>9397.203389830509</v>
      </c>
      <c r="R20" s="67"/>
    </row>
    <row r="21" spans="1:18" s="112" customFormat="1" ht="27.75" customHeight="1" x14ac:dyDescent="0.25">
      <c r="A21" s="28">
        <v>7</v>
      </c>
      <c r="B21" s="34" t="s">
        <v>35</v>
      </c>
      <c r="C21" s="16">
        <f>D21*$C$13</f>
        <v>22200</v>
      </c>
      <c r="D21" s="7">
        <f>СКП!D22+$D$13</f>
        <v>14800</v>
      </c>
      <c r="E21" s="17">
        <f>D21-(D21*$E$13)</f>
        <v>10360</v>
      </c>
      <c r="F21" s="16">
        <f>G21*$F$13</f>
        <v>20550</v>
      </c>
      <c r="G21" s="5">
        <f>СКП!G22+$G$13</f>
        <v>13700</v>
      </c>
      <c r="H21" s="17">
        <f>G21-(G21*$H$13)</f>
        <v>9590</v>
      </c>
      <c r="I21" s="16">
        <f>J21*$I$13</f>
        <v>21150</v>
      </c>
      <c r="J21" s="7">
        <f>СКП!J22+$J$13</f>
        <v>14100</v>
      </c>
      <c r="K21" s="17">
        <f>J21-(J21*$K$13)</f>
        <v>9870</v>
      </c>
      <c r="L21" s="14">
        <f>M21*$L$13</f>
        <v>21450</v>
      </c>
      <c r="M21" s="7">
        <f>СКП!M22+$M$13</f>
        <v>14300</v>
      </c>
      <c r="N21" s="17">
        <f>M21-(M21*$N$13)</f>
        <v>10010</v>
      </c>
      <c r="O21" s="14">
        <f>[2]Detox!$O21</f>
        <v>26849.152542372882</v>
      </c>
      <c r="P21" s="14">
        <f t="shared" si="0"/>
        <v>14300</v>
      </c>
      <c r="Q21" s="17">
        <f t="shared" si="9"/>
        <v>10010</v>
      </c>
      <c r="R21" s="67"/>
    </row>
    <row r="22" spans="1:18" s="112" customFormat="1" ht="27" customHeight="1" thickBot="1" x14ac:dyDescent="0.3">
      <c r="A22" s="27">
        <v>8</v>
      </c>
      <c r="B22" s="34" t="s">
        <v>16</v>
      </c>
      <c r="C22" s="16">
        <f t="shared" si="1"/>
        <v>19650</v>
      </c>
      <c r="D22" s="118">
        <f>СКП!D23+$D$13</f>
        <v>13100</v>
      </c>
      <c r="E22" s="17">
        <f t="shared" si="2"/>
        <v>9170</v>
      </c>
      <c r="F22" s="16">
        <f t="shared" si="3"/>
        <v>18000</v>
      </c>
      <c r="G22" s="5">
        <f>СКП!G23+$G$13</f>
        <v>12000</v>
      </c>
      <c r="H22" s="17">
        <f t="shared" si="4"/>
        <v>8400</v>
      </c>
      <c r="I22" s="16">
        <f t="shared" si="5"/>
        <v>18600</v>
      </c>
      <c r="J22" s="7">
        <f>СКП!J23+$J$13</f>
        <v>12400</v>
      </c>
      <c r="K22" s="17">
        <f t="shared" si="6"/>
        <v>8680</v>
      </c>
      <c r="L22" s="14">
        <f t="shared" si="7"/>
        <v>18900</v>
      </c>
      <c r="M22" s="7">
        <f>СКП!M23+$M$13</f>
        <v>12600</v>
      </c>
      <c r="N22" s="17">
        <f t="shared" si="8"/>
        <v>8820</v>
      </c>
      <c r="O22" s="14">
        <f>[2]Detox!$O22</f>
        <v>26849.152542372882</v>
      </c>
      <c r="P22" s="14">
        <f t="shared" si="0"/>
        <v>13424.576271186441</v>
      </c>
      <c r="Q22" s="17">
        <f t="shared" si="9"/>
        <v>9397.203389830509</v>
      </c>
      <c r="R22" s="67"/>
    </row>
    <row r="23" spans="1:18" s="112" customFormat="1" ht="26.25" customHeight="1" x14ac:dyDescent="0.25">
      <c r="A23" s="28">
        <v>9</v>
      </c>
      <c r="B23" s="34" t="s">
        <v>17</v>
      </c>
      <c r="C23" s="16">
        <f t="shared" si="1"/>
        <v>18600</v>
      </c>
      <c r="D23" s="7">
        <f>СКП!D24+$D$13</f>
        <v>12400</v>
      </c>
      <c r="E23" s="17">
        <f t="shared" si="2"/>
        <v>8680</v>
      </c>
      <c r="F23" s="16">
        <f t="shared" si="3"/>
        <v>16950</v>
      </c>
      <c r="G23" s="5">
        <f>СКП!G24+$G$13</f>
        <v>11300</v>
      </c>
      <c r="H23" s="17">
        <f t="shared" si="4"/>
        <v>7910</v>
      </c>
      <c r="I23" s="16">
        <f t="shared" si="5"/>
        <v>17550</v>
      </c>
      <c r="J23" s="7">
        <f>СКП!J24+$J$13</f>
        <v>11700</v>
      </c>
      <c r="K23" s="17">
        <f t="shared" si="6"/>
        <v>8190</v>
      </c>
      <c r="L23" s="14">
        <f t="shared" si="7"/>
        <v>17850</v>
      </c>
      <c r="M23" s="7">
        <f>СКП!M24+$M$13</f>
        <v>11900</v>
      </c>
      <c r="N23" s="17">
        <f t="shared" si="8"/>
        <v>8330</v>
      </c>
      <c r="O23" s="14">
        <f>[2]Detox!$O23</f>
        <v>26849.152542372882</v>
      </c>
      <c r="P23" s="14">
        <f t="shared" si="0"/>
        <v>13424.576271186441</v>
      </c>
      <c r="Q23" s="17">
        <f t="shared" si="9"/>
        <v>9397.203389830509</v>
      </c>
      <c r="R23" s="67"/>
    </row>
    <row r="24" spans="1:18" s="112" customFormat="1" ht="26.25" customHeight="1" thickBot="1" x14ac:dyDescent="0.3">
      <c r="A24" s="27">
        <v>10</v>
      </c>
      <c r="B24" s="34" t="s">
        <v>18</v>
      </c>
      <c r="C24" s="16">
        <f t="shared" si="1"/>
        <v>25050</v>
      </c>
      <c r="D24" s="118">
        <f>СКП!D25+$D$13</f>
        <v>16700</v>
      </c>
      <c r="E24" s="17">
        <f t="shared" si="2"/>
        <v>11690</v>
      </c>
      <c r="F24" s="16">
        <f t="shared" si="3"/>
        <v>23400</v>
      </c>
      <c r="G24" s="7">
        <f>СКП!G25+$G$13</f>
        <v>15600</v>
      </c>
      <c r="H24" s="17">
        <f t="shared" si="4"/>
        <v>10920</v>
      </c>
      <c r="I24" s="16">
        <f t="shared" si="5"/>
        <v>24000</v>
      </c>
      <c r="J24" s="10">
        <f>СКП!J25+$J$13</f>
        <v>16000</v>
      </c>
      <c r="K24" s="17">
        <f t="shared" si="6"/>
        <v>11200</v>
      </c>
      <c r="L24" s="14">
        <f t="shared" si="7"/>
        <v>24300</v>
      </c>
      <c r="M24" s="7">
        <f>СКП!M25+$M$13</f>
        <v>16200</v>
      </c>
      <c r="N24" s="17">
        <f t="shared" si="8"/>
        <v>11340</v>
      </c>
      <c r="O24" s="14">
        <f>[2]Detox!$O24</f>
        <v>30356.271186440677</v>
      </c>
      <c r="P24" s="14">
        <f t="shared" si="0"/>
        <v>16200</v>
      </c>
      <c r="Q24" s="17">
        <f t="shared" si="9"/>
        <v>11340</v>
      </c>
      <c r="R24" s="67"/>
    </row>
    <row r="25" spans="1:18" s="112" customFormat="1" ht="26.25" customHeight="1" x14ac:dyDescent="0.25">
      <c r="A25" s="28">
        <v>11</v>
      </c>
      <c r="B25" s="34" t="s">
        <v>19</v>
      </c>
      <c r="C25" s="16">
        <f>D25*$C$13</f>
        <v>23850</v>
      </c>
      <c r="D25" s="7">
        <f>СКП!D26+$D$13</f>
        <v>15900</v>
      </c>
      <c r="E25" s="17">
        <f>D25-(D25*$E$13)</f>
        <v>11130</v>
      </c>
      <c r="F25" s="16">
        <f>G25*$F$13</f>
        <v>22200</v>
      </c>
      <c r="G25" s="7">
        <f>СКП!G26+$G$13</f>
        <v>14800</v>
      </c>
      <c r="H25" s="17">
        <f>G25-(G25*$H$13)</f>
        <v>10360</v>
      </c>
      <c r="I25" s="16">
        <f>J25*$I$13</f>
        <v>22800</v>
      </c>
      <c r="J25" s="10">
        <f>СКП!J26+$J$13</f>
        <v>15200</v>
      </c>
      <c r="K25" s="17">
        <f>J25-(J25*$K$13)</f>
        <v>10640</v>
      </c>
      <c r="L25" s="14">
        <f>M25*$L$13</f>
        <v>23100</v>
      </c>
      <c r="M25" s="7">
        <f>СКП!M26+$M$13</f>
        <v>15400</v>
      </c>
      <c r="N25" s="17">
        <f>M25-(M25*$N$13)</f>
        <v>10780</v>
      </c>
      <c r="O25" s="14">
        <f>[2]Detox!$O25</f>
        <v>30356.271186440677</v>
      </c>
      <c r="P25" s="14">
        <f t="shared" si="0"/>
        <v>15400</v>
      </c>
      <c r="Q25" s="17">
        <f t="shared" si="9"/>
        <v>10780</v>
      </c>
      <c r="R25" s="67"/>
    </row>
    <row r="26" spans="1:18" s="112" customFormat="1" ht="30" customHeight="1" thickBot="1" x14ac:dyDescent="0.3">
      <c r="A26" s="27">
        <v>12</v>
      </c>
      <c r="B26" s="35" t="s">
        <v>28</v>
      </c>
      <c r="C26" s="1">
        <f t="shared" si="1"/>
        <v>18600</v>
      </c>
      <c r="D26" s="10">
        <f>СКП!D27+$D$13</f>
        <v>12400</v>
      </c>
      <c r="E26" s="3">
        <f t="shared" si="2"/>
        <v>8680</v>
      </c>
      <c r="F26" s="1">
        <f t="shared" si="3"/>
        <v>16950</v>
      </c>
      <c r="G26" s="10">
        <f>СКП!G27+$G$13</f>
        <v>11300</v>
      </c>
      <c r="H26" s="3">
        <f t="shared" si="4"/>
        <v>7910</v>
      </c>
      <c r="I26" s="1">
        <f t="shared" si="5"/>
        <v>17550</v>
      </c>
      <c r="J26" s="10">
        <f>СКП!J27+$J$13</f>
        <v>11700</v>
      </c>
      <c r="K26" s="3">
        <f t="shared" si="6"/>
        <v>8190</v>
      </c>
      <c r="L26" s="8">
        <f t="shared" si="7"/>
        <v>17850</v>
      </c>
      <c r="M26" s="2">
        <f>СКП!M27+$M$13</f>
        <v>11900</v>
      </c>
      <c r="N26" s="3">
        <f t="shared" si="8"/>
        <v>8330</v>
      </c>
      <c r="O26" s="96">
        <f>[2]Detox!$O26</f>
        <v>27283.389830508477</v>
      </c>
      <c r="P26" s="2">
        <f t="shared" si="0"/>
        <v>13641.694915254238</v>
      </c>
      <c r="Q26" s="3">
        <f t="shared" si="9"/>
        <v>9549.1864406779678</v>
      </c>
      <c r="R26" s="67"/>
    </row>
    <row r="27" spans="1:18" s="112" customFormat="1" ht="30" customHeight="1" x14ac:dyDescent="0.25">
      <c r="A27" s="28">
        <v>13</v>
      </c>
      <c r="B27" s="36" t="s">
        <v>20</v>
      </c>
      <c r="C27" s="12">
        <f t="shared" si="1"/>
        <v>17250</v>
      </c>
      <c r="D27" s="22">
        <f>СКП!D28+$D$13</f>
        <v>11500</v>
      </c>
      <c r="E27" s="13" t="s">
        <v>2</v>
      </c>
      <c r="F27" s="12">
        <f t="shared" si="3"/>
        <v>15600</v>
      </c>
      <c r="G27" s="22">
        <f>СКП!G28+$G$13</f>
        <v>10400</v>
      </c>
      <c r="H27" s="13" t="s">
        <v>2</v>
      </c>
      <c r="I27" s="12">
        <f t="shared" si="5"/>
        <v>16200</v>
      </c>
      <c r="J27" s="22">
        <f>СКП!J28+$J$13</f>
        <v>10800</v>
      </c>
      <c r="K27" s="13" t="s">
        <v>2</v>
      </c>
      <c r="L27" s="9">
        <f t="shared" si="7"/>
        <v>16500</v>
      </c>
      <c r="M27" s="10">
        <f>СКП!M28+$M$13</f>
        <v>11000</v>
      </c>
      <c r="N27" s="13" t="s">
        <v>2</v>
      </c>
      <c r="O27" s="9">
        <f>[2]Detox!$O27</f>
        <v>23783.389830508477</v>
      </c>
      <c r="P27" s="9">
        <f t="shared" si="0"/>
        <v>11891.694915254238</v>
      </c>
      <c r="Q27" s="13" t="s">
        <v>2</v>
      </c>
      <c r="R27" s="67"/>
    </row>
    <row r="28" spans="1:18" s="112" customFormat="1" ht="26.25" customHeight="1" thickBot="1" x14ac:dyDescent="0.3">
      <c r="A28" s="27">
        <v>14</v>
      </c>
      <c r="B28" s="34" t="s">
        <v>21</v>
      </c>
      <c r="C28" s="16">
        <f t="shared" si="1"/>
        <v>18750</v>
      </c>
      <c r="D28" s="7">
        <f>СКП!D29+$D$13</f>
        <v>12500</v>
      </c>
      <c r="E28" s="17">
        <f t="shared" si="2"/>
        <v>8750</v>
      </c>
      <c r="F28" s="16">
        <f t="shared" si="3"/>
        <v>17100</v>
      </c>
      <c r="G28" s="7">
        <f>СКП!G29+$G$13</f>
        <v>11400</v>
      </c>
      <c r="H28" s="17">
        <f t="shared" si="4"/>
        <v>7980</v>
      </c>
      <c r="I28" s="16">
        <f t="shared" si="5"/>
        <v>17700</v>
      </c>
      <c r="J28" s="118">
        <f>СКП!J29+$J$13</f>
        <v>11800</v>
      </c>
      <c r="K28" s="17">
        <f t="shared" si="6"/>
        <v>8260</v>
      </c>
      <c r="L28" s="14">
        <f t="shared" si="7"/>
        <v>18000</v>
      </c>
      <c r="M28" s="7">
        <f>СКП!M29+$M$13</f>
        <v>12000</v>
      </c>
      <c r="N28" s="17">
        <f t="shared" si="8"/>
        <v>8400</v>
      </c>
      <c r="O28" s="14">
        <f>[2]Detox!$O28</f>
        <v>25096.779661016953</v>
      </c>
      <c r="P28" s="14">
        <f t="shared" si="0"/>
        <v>12548.389830508477</v>
      </c>
      <c r="Q28" s="17">
        <f>P28-(P28*$N$13)</f>
        <v>8783.8728813559337</v>
      </c>
      <c r="R28" s="67"/>
    </row>
    <row r="29" spans="1:18" s="112" customFormat="1" ht="30" customHeight="1" thickBot="1" x14ac:dyDescent="0.3">
      <c r="A29" s="28">
        <v>15</v>
      </c>
      <c r="B29" s="34" t="s">
        <v>22</v>
      </c>
      <c r="C29" s="16">
        <f t="shared" si="1"/>
        <v>22950</v>
      </c>
      <c r="D29" s="118">
        <f>СКП!D30+$D$13</f>
        <v>15300</v>
      </c>
      <c r="E29" s="17">
        <f t="shared" si="2"/>
        <v>10710</v>
      </c>
      <c r="F29" s="16">
        <f t="shared" si="3"/>
        <v>21300</v>
      </c>
      <c r="G29" s="7">
        <f>СКП!G30+$G$13</f>
        <v>14200</v>
      </c>
      <c r="H29" s="17">
        <f t="shared" si="4"/>
        <v>9940</v>
      </c>
      <c r="I29" s="16">
        <f t="shared" si="5"/>
        <v>21900</v>
      </c>
      <c r="J29" s="7">
        <f>СКП!J30+$J$13</f>
        <v>14600</v>
      </c>
      <c r="K29" s="17">
        <f t="shared" si="6"/>
        <v>10220</v>
      </c>
      <c r="L29" s="14">
        <f t="shared" si="7"/>
        <v>22200</v>
      </c>
      <c r="M29" s="7">
        <f>СКП!M30+$M$13</f>
        <v>14800</v>
      </c>
      <c r="N29" s="17">
        <f t="shared" si="8"/>
        <v>10360</v>
      </c>
      <c r="O29" s="14">
        <f>[2]Detox!$O29</f>
        <v>37369.322033898301</v>
      </c>
      <c r="P29" s="14">
        <f t="shared" si="0"/>
        <v>18684.661016949151</v>
      </c>
      <c r="Q29" s="17">
        <f>P29-(P29*$N$13)</f>
        <v>13079.262711864405</v>
      </c>
      <c r="R29" s="67"/>
    </row>
    <row r="30" spans="1:18" s="112" customFormat="1" ht="30" hidden="1" customHeight="1" thickBot="1" x14ac:dyDescent="0.3">
      <c r="A30" s="27">
        <v>16</v>
      </c>
      <c r="B30" s="34" t="s">
        <v>23</v>
      </c>
      <c r="C30" s="16"/>
      <c r="D30" s="5"/>
      <c r="E30" s="17"/>
      <c r="F30" s="16"/>
      <c r="G30" s="118"/>
      <c r="H30" s="17"/>
      <c r="I30" s="16"/>
      <c r="J30" s="118"/>
      <c r="K30" s="17"/>
      <c r="L30" s="14"/>
      <c r="M30" s="7"/>
      <c r="N30" s="17"/>
      <c r="O30" s="14">
        <f>[2]Detox!$O30</f>
        <v>46137.118644067792</v>
      </c>
      <c r="P30" s="14">
        <f t="shared" si="0"/>
        <v>23068.559322033896</v>
      </c>
      <c r="Q30" s="17">
        <f>P30-(P30*$N$13)</f>
        <v>16147.991525423728</v>
      </c>
      <c r="R30" s="67"/>
    </row>
    <row r="31" spans="1:18" s="112" customFormat="1" ht="30" customHeight="1" thickBot="1" x14ac:dyDescent="0.3">
      <c r="A31" s="28">
        <v>16</v>
      </c>
      <c r="B31" s="35" t="s">
        <v>24</v>
      </c>
      <c r="C31" s="1">
        <f t="shared" si="1"/>
        <v>29850</v>
      </c>
      <c r="D31" s="2">
        <f>СКП!D31+$D$13</f>
        <v>19900</v>
      </c>
      <c r="E31" s="3">
        <f t="shared" si="2"/>
        <v>13930</v>
      </c>
      <c r="F31" s="1">
        <f t="shared" si="3"/>
        <v>28200</v>
      </c>
      <c r="G31" s="2">
        <f>СКП!G31+$G$13</f>
        <v>18800</v>
      </c>
      <c r="H31" s="3">
        <f t="shared" si="4"/>
        <v>13160</v>
      </c>
      <c r="I31" s="1">
        <f t="shared" si="5"/>
        <v>28800</v>
      </c>
      <c r="J31" s="2">
        <f>СКП!J31+$J$13</f>
        <v>19200</v>
      </c>
      <c r="K31" s="3">
        <f t="shared" si="6"/>
        <v>13440</v>
      </c>
      <c r="L31" s="8">
        <f t="shared" si="7"/>
        <v>29100</v>
      </c>
      <c r="M31" s="2">
        <f>СКП!M31+$M$13</f>
        <v>19400</v>
      </c>
      <c r="N31" s="3">
        <f t="shared" si="8"/>
        <v>13580</v>
      </c>
      <c r="O31" s="8">
        <f>[2]Detox!$O31</f>
        <v>46137.118644067792</v>
      </c>
      <c r="P31" s="8">
        <f t="shared" si="0"/>
        <v>23068.559322033896</v>
      </c>
      <c r="Q31" s="3">
        <f>P31-(P31*$N$13)</f>
        <v>16147.991525423728</v>
      </c>
      <c r="R31" s="67"/>
    </row>
    <row r="32" spans="1:18" s="112" customFormat="1" ht="21.75" customHeight="1" thickBot="1" x14ac:dyDescent="0.3">
      <c r="A32" s="4">
        <v>17</v>
      </c>
      <c r="B32" s="107" t="s">
        <v>25</v>
      </c>
      <c r="C32" s="71">
        <f t="shared" si="1"/>
        <v>20850</v>
      </c>
      <c r="D32" s="22">
        <f>СКП!D32+$D$13</f>
        <v>13900</v>
      </c>
      <c r="E32" s="72">
        <f>D32-(D32*$E$13)</f>
        <v>9730</v>
      </c>
      <c r="F32" s="71">
        <f t="shared" si="3"/>
        <v>19200</v>
      </c>
      <c r="G32" s="22">
        <f>СКП!G32+$G$13</f>
        <v>12800</v>
      </c>
      <c r="H32" s="72">
        <f t="shared" si="4"/>
        <v>8960</v>
      </c>
      <c r="I32" s="71">
        <f t="shared" si="5"/>
        <v>19800</v>
      </c>
      <c r="J32" s="22">
        <f>СКП!J32+$J$13</f>
        <v>13200</v>
      </c>
      <c r="K32" s="72">
        <f t="shared" si="6"/>
        <v>9240</v>
      </c>
      <c r="L32" s="73">
        <f t="shared" si="7"/>
        <v>20100</v>
      </c>
      <c r="M32" s="109">
        <f>СКП!M32+$M$13</f>
        <v>13400</v>
      </c>
      <c r="N32" s="72">
        <f>M32-(M32*$N$13)</f>
        <v>9380</v>
      </c>
      <c r="O32" s="73">
        <f>[2]Detox!$O32</f>
        <v>28602.711864406781</v>
      </c>
      <c r="P32" s="73">
        <f t="shared" si="0"/>
        <v>14301.355932203391</v>
      </c>
      <c r="Q32" s="72">
        <f>P32-(P32*$N$13)</f>
        <v>10010.949152542373</v>
      </c>
      <c r="R32" s="67"/>
    </row>
    <row r="33" spans="1:15" s="112" customFormat="1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5" s="112" customFormat="1" ht="13.5" customHeight="1" x14ac:dyDescent="0.25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5" ht="13.5" customHeight="1" x14ac:dyDescent="0.2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</row>
    <row r="36" spans="1:15" ht="13.5" customHeight="1" x14ac:dyDescent="0.25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pans="1:15" ht="13.5" customHeight="1" x14ac:dyDescent="0.25">
      <c r="C37" s="224"/>
      <c r="D37" s="224"/>
      <c r="E37" s="224"/>
    </row>
    <row r="39" spans="1:15" ht="13.5" customHeight="1" x14ac:dyDescent="0.25">
      <c r="C39" s="199"/>
      <c r="D39" s="199"/>
      <c r="E39" s="224"/>
      <c r="F39" s="224"/>
      <c r="G39" s="224"/>
      <c r="H39" s="224"/>
      <c r="I39" s="224"/>
      <c r="J39" s="224"/>
    </row>
  </sheetData>
  <mergeCells count="28">
    <mergeCell ref="C1:Q1"/>
    <mergeCell ref="J2:Q2"/>
    <mergeCell ref="H3:Q3"/>
    <mergeCell ref="A8:Q8"/>
    <mergeCell ref="B34:G34"/>
    <mergeCell ref="H34:N34"/>
    <mergeCell ref="A5:N5"/>
    <mergeCell ref="A6:N6"/>
    <mergeCell ref="A7:N7"/>
    <mergeCell ref="A9:A12"/>
    <mergeCell ref="B9:B12"/>
    <mergeCell ref="C9:E9"/>
    <mergeCell ref="F9:H9"/>
    <mergeCell ref="I9:K9"/>
    <mergeCell ref="L9:N9"/>
    <mergeCell ref="O9:Q9"/>
    <mergeCell ref="C39:D39"/>
    <mergeCell ref="E39:J39"/>
    <mergeCell ref="A33:N33"/>
    <mergeCell ref="B35:E35"/>
    <mergeCell ref="F35:L35"/>
    <mergeCell ref="B36:E36"/>
    <mergeCell ref="F36:L36"/>
    <mergeCell ref="O10:P10"/>
    <mergeCell ref="Q10:Q12"/>
    <mergeCell ref="O11:O12"/>
    <mergeCell ref="P11:P12"/>
    <mergeCell ref="C37:E37"/>
  </mergeCells>
  <pageMargins left="0.58625000000000005" right="0.7" top="0.75" bottom="0.75" header="0.3" footer="0.3"/>
  <pageSetup paperSize="9" scale="67" orientation="landscape" verticalDpi="0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60" zoomScaleNormal="60" workbookViewId="0">
      <selection activeCell="R9" sqref="A9:XFD12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3" hidden="1" customWidth="1"/>
    <col min="18" max="16384" width="9.140625" style="49"/>
  </cols>
  <sheetData>
    <row r="1" spans="1:18" s="112" customFormat="1" ht="18.75" customHeight="1" x14ac:dyDescent="0.25">
      <c r="C1" s="174" t="s">
        <v>59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10"/>
      <c r="D2" s="110"/>
      <c r="E2" s="110"/>
      <c r="F2" s="110"/>
      <c r="G2" s="110"/>
      <c r="H2" s="110"/>
      <c r="I2" s="110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12" customFormat="1" ht="15.75" customHeight="1" x14ac:dyDescent="0.3">
      <c r="C3" s="110"/>
      <c r="D3" s="110"/>
      <c r="E3" s="110"/>
      <c r="F3" s="110"/>
      <c r="G3" s="110"/>
      <c r="H3" s="175" t="s">
        <v>10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15" customHeight="1" x14ac:dyDescent="0.25">
      <c r="A4" s="205" t="s">
        <v>54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49"/>
      <c r="P4" s="49"/>
      <c r="Q4" s="49"/>
    </row>
    <row r="5" spans="1:18" ht="15" customHeight="1" x14ac:dyDescent="0.25">
      <c r="A5" s="206" t="s">
        <v>47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49"/>
      <c r="P5" s="49"/>
      <c r="Q5" s="49"/>
    </row>
    <row r="6" spans="1:18" ht="15" customHeight="1" x14ac:dyDescent="0.25">
      <c r="A6" s="198" t="s">
        <v>29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49"/>
      <c r="P6" s="49"/>
      <c r="Q6" s="49"/>
    </row>
    <row r="7" spans="1:18" ht="15" customHeight="1" x14ac:dyDescent="0.25">
      <c r="A7" s="174" t="s">
        <v>12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8" ht="3" customHeight="1" thickBot="1" x14ac:dyDescent="0.3">
      <c r="A8" s="69"/>
      <c r="B8" s="69"/>
      <c r="C8" s="69"/>
      <c r="D8" s="69"/>
      <c r="E8" s="69"/>
      <c r="F8" s="69"/>
      <c r="G8" s="69"/>
      <c r="H8" s="69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68</v>
      </c>
      <c r="D9" s="177"/>
      <c r="E9" s="177"/>
      <c r="F9" s="176" t="s">
        <v>69</v>
      </c>
      <c r="G9" s="177"/>
      <c r="H9" s="178"/>
      <c r="I9" s="187" t="s">
        <v>71</v>
      </c>
      <c r="J9" s="177"/>
      <c r="K9" s="188"/>
      <c r="L9" s="176" t="s">
        <v>70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11" customFormat="1" ht="14.45" hidden="1" customHeight="1" outlineLevel="1" x14ac:dyDescent="0.25">
      <c r="A13" s="52"/>
      <c r="B13" s="52"/>
      <c r="C13" s="115">
        <v>1.5</v>
      </c>
      <c r="D13" s="54">
        <v>1100</v>
      </c>
      <c r="E13" s="70">
        <v>0.3</v>
      </c>
      <c r="F13" s="115">
        <v>1.5</v>
      </c>
      <c r="G13" s="54">
        <v>1100</v>
      </c>
      <c r="H13" s="55">
        <v>0.3</v>
      </c>
      <c r="I13" s="113">
        <v>1.5</v>
      </c>
      <c r="J13" s="54">
        <v>1100</v>
      </c>
      <c r="K13" s="56">
        <v>0.3</v>
      </c>
      <c r="L13" s="100">
        <v>1.5</v>
      </c>
      <c r="M13" s="101">
        <v>1100</v>
      </c>
      <c r="N13" s="102">
        <v>0.3</v>
      </c>
      <c r="O13" s="100">
        <v>1.4</v>
      </c>
      <c r="P13" s="101">
        <v>700</v>
      </c>
      <c r="Q13" s="102">
        <v>0.3</v>
      </c>
    </row>
    <row r="14" spans="1:18" s="111" customFormat="1" ht="13.9" hidden="1" customHeight="1" outlineLevel="1" thickBot="1" x14ac:dyDescent="0.3">
      <c r="A14" s="60"/>
      <c r="B14" s="60"/>
      <c r="C14" s="116"/>
      <c r="D14" s="44">
        <v>700</v>
      </c>
      <c r="E14" s="44"/>
      <c r="F14" s="116"/>
      <c r="G14" s="44">
        <v>600</v>
      </c>
      <c r="H14" s="45"/>
      <c r="I14" s="114"/>
      <c r="J14" s="63">
        <v>200</v>
      </c>
      <c r="K14" s="46"/>
      <c r="L14" s="64"/>
      <c r="M14" s="63"/>
      <c r="N14" s="45"/>
      <c r="O14" s="64"/>
      <c r="P14" s="63"/>
      <c r="Q14" s="45"/>
    </row>
    <row r="15" spans="1:18" s="112" customFormat="1" ht="27.75" customHeight="1" collapsed="1" x14ac:dyDescent="0.25">
      <c r="A15" s="28">
        <v>1</v>
      </c>
      <c r="B15" s="33" t="s">
        <v>31</v>
      </c>
      <c r="C15" s="25">
        <f t="shared" ref="C15:C20" si="0">D15*$C$13</f>
        <v>11550</v>
      </c>
      <c r="D15" s="22">
        <f>СКП!D16+$D$13</f>
        <v>7700</v>
      </c>
      <c r="E15" s="23" t="s">
        <v>2</v>
      </c>
      <c r="F15" s="25">
        <f t="shared" ref="F15:F20" si="1">G15*$F$13</f>
        <v>9900</v>
      </c>
      <c r="G15" s="22">
        <f>СКП!G16+$G$13</f>
        <v>6600</v>
      </c>
      <c r="H15" s="23" t="s">
        <v>2</v>
      </c>
      <c r="I15" s="25">
        <f t="shared" ref="I15:I20" si="2">J15*$I$13</f>
        <v>10500</v>
      </c>
      <c r="J15" s="22">
        <f>СКП!J16+$J$13</f>
        <v>7000</v>
      </c>
      <c r="K15" s="23" t="s">
        <v>2</v>
      </c>
      <c r="L15" s="24">
        <f t="shared" ref="L15:L20" si="3">M15*$L$13</f>
        <v>10800</v>
      </c>
      <c r="M15" s="22">
        <f>СКП!M16+$M$13</f>
        <v>7200</v>
      </c>
      <c r="N15" s="23" t="s">
        <v>2</v>
      </c>
      <c r="O15" s="24">
        <f>[2]Суставы!$O15</f>
        <v>15810.508474576272</v>
      </c>
      <c r="P15" s="24">
        <f t="shared" ref="P15:P32" si="4">IF((O15/2)&lt;M15,M15,(O15/2))</f>
        <v>7905.2542372881362</v>
      </c>
      <c r="Q15" s="23" t="s">
        <v>2</v>
      </c>
      <c r="R15" s="67"/>
    </row>
    <row r="16" spans="1:18" s="112" customFormat="1" ht="27.75" customHeight="1" thickBot="1" x14ac:dyDescent="0.3">
      <c r="A16" s="27">
        <v>2</v>
      </c>
      <c r="B16" s="34" t="s">
        <v>37</v>
      </c>
      <c r="C16" s="16">
        <f t="shared" si="0"/>
        <v>10800</v>
      </c>
      <c r="D16" s="10">
        <f>СКП!D17+$D$13</f>
        <v>7200</v>
      </c>
      <c r="E16" s="17" t="s">
        <v>2</v>
      </c>
      <c r="F16" s="16">
        <f t="shared" si="1"/>
        <v>9150</v>
      </c>
      <c r="G16" s="10">
        <f>СКП!G17+$G$13</f>
        <v>6100</v>
      </c>
      <c r="H16" s="17" t="s">
        <v>2</v>
      </c>
      <c r="I16" s="16">
        <f t="shared" si="2"/>
        <v>9750</v>
      </c>
      <c r="J16" s="10">
        <f>СКП!J17+$J$13</f>
        <v>6500</v>
      </c>
      <c r="K16" s="17" t="s">
        <v>2</v>
      </c>
      <c r="L16" s="14">
        <f t="shared" si="3"/>
        <v>10050</v>
      </c>
      <c r="M16" s="7">
        <f>СКП!M17+$M$13</f>
        <v>6700</v>
      </c>
      <c r="N16" s="17" t="s">
        <v>2</v>
      </c>
      <c r="O16" s="14">
        <f>[2]Суставы!$O16</f>
        <v>15810.508474576272</v>
      </c>
      <c r="P16" s="14">
        <f t="shared" si="4"/>
        <v>7905.2542372881362</v>
      </c>
      <c r="Q16" s="17" t="s">
        <v>2</v>
      </c>
      <c r="R16" s="67"/>
    </row>
    <row r="17" spans="1:18" s="112" customFormat="1" ht="30" customHeight="1" x14ac:dyDescent="0.25">
      <c r="A17" s="28">
        <v>3</v>
      </c>
      <c r="B17" s="33" t="s">
        <v>26</v>
      </c>
      <c r="C17" s="25">
        <f t="shared" si="0"/>
        <v>12900</v>
      </c>
      <c r="D17" s="48">
        <f>СКП!D18+$D$13</f>
        <v>8600</v>
      </c>
      <c r="E17" s="23" t="s">
        <v>2</v>
      </c>
      <c r="F17" s="25">
        <f t="shared" si="1"/>
        <v>11250</v>
      </c>
      <c r="G17" s="22">
        <f>СКП!G18+$G$13</f>
        <v>7500</v>
      </c>
      <c r="H17" s="23" t="s">
        <v>2</v>
      </c>
      <c r="I17" s="25">
        <f t="shared" si="2"/>
        <v>11850</v>
      </c>
      <c r="J17" s="22">
        <f>СКП!J18+$J$13</f>
        <v>7900</v>
      </c>
      <c r="K17" s="23" t="s">
        <v>2</v>
      </c>
      <c r="L17" s="24">
        <f t="shared" si="3"/>
        <v>12150</v>
      </c>
      <c r="M17" s="22">
        <f>СКП!M18+$M$13</f>
        <v>8100</v>
      </c>
      <c r="N17" s="23" t="s">
        <v>2</v>
      </c>
      <c r="O17" s="24">
        <f>[2]Суставы!$O17</f>
        <v>17841.694915254237</v>
      </c>
      <c r="P17" s="24">
        <f t="shared" si="4"/>
        <v>8920.8474576271183</v>
      </c>
      <c r="Q17" s="23" t="s">
        <v>2</v>
      </c>
      <c r="R17" s="67"/>
    </row>
    <row r="18" spans="1:18" s="112" customFormat="1" ht="24.75" customHeight="1" thickBot="1" x14ac:dyDescent="0.3">
      <c r="A18" s="27">
        <v>4</v>
      </c>
      <c r="B18" s="34" t="s">
        <v>30</v>
      </c>
      <c r="C18" s="16">
        <f t="shared" si="0"/>
        <v>12000</v>
      </c>
      <c r="D18" s="7">
        <f>СКП!D19+$D$13</f>
        <v>8000</v>
      </c>
      <c r="E18" s="17" t="s">
        <v>2</v>
      </c>
      <c r="F18" s="16">
        <f t="shared" si="1"/>
        <v>10350</v>
      </c>
      <c r="G18" s="118">
        <f>СКП!G19+$G$13</f>
        <v>6900</v>
      </c>
      <c r="H18" s="17" t="s">
        <v>2</v>
      </c>
      <c r="I18" s="16">
        <f t="shared" si="2"/>
        <v>10950</v>
      </c>
      <c r="J18" s="7">
        <f>СКП!J19+$J$13</f>
        <v>7300</v>
      </c>
      <c r="K18" s="17" t="s">
        <v>2</v>
      </c>
      <c r="L18" s="14">
        <f t="shared" si="3"/>
        <v>11250</v>
      </c>
      <c r="M18" s="7">
        <f>СКП!M19+$M$13</f>
        <v>7500</v>
      </c>
      <c r="N18" s="17" t="s">
        <v>2</v>
      </c>
      <c r="O18" s="14">
        <f>[2]Суставы!$O18</f>
        <v>17841.694915254237</v>
      </c>
      <c r="P18" s="14">
        <f t="shared" si="4"/>
        <v>8920.8474576271183</v>
      </c>
      <c r="Q18" s="17" t="s">
        <v>2</v>
      </c>
      <c r="R18" s="67"/>
    </row>
    <row r="19" spans="1:18" s="112" customFormat="1" ht="37.5" customHeight="1" x14ac:dyDescent="0.25">
      <c r="A19" s="28">
        <v>5</v>
      </c>
      <c r="B19" s="34" t="s">
        <v>27</v>
      </c>
      <c r="C19" s="16">
        <f t="shared" si="0"/>
        <v>17400</v>
      </c>
      <c r="D19" s="118">
        <f>СКП!D20+$D$13</f>
        <v>11600</v>
      </c>
      <c r="E19" s="17">
        <f t="shared" ref="E19:E26" si="5">D19-(D19*$E$13)</f>
        <v>8120</v>
      </c>
      <c r="F19" s="16">
        <f t="shared" si="1"/>
        <v>15750</v>
      </c>
      <c r="G19" s="7">
        <f>СКП!G20+$G$13</f>
        <v>10500</v>
      </c>
      <c r="H19" s="17">
        <f t="shared" ref="H19:H26" si="6">G19-(G19*$H$13)</f>
        <v>7350</v>
      </c>
      <c r="I19" s="16">
        <f t="shared" si="2"/>
        <v>16350</v>
      </c>
      <c r="J19" s="118">
        <f>СКП!J20+$J$13</f>
        <v>10900</v>
      </c>
      <c r="K19" s="17">
        <f t="shared" ref="K19:K26" si="7">J19-(J19*$K$13)</f>
        <v>7630</v>
      </c>
      <c r="L19" s="14">
        <f t="shared" si="3"/>
        <v>16650</v>
      </c>
      <c r="M19" s="7">
        <f>СКП!M20+$M$13</f>
        <v>11100</v>
      </c>
      <c r="N19" s="17">
        <f t="shared" ref="N19:N26" si="8">M19-(M19*$N$13)</f>
        <v>7770</v>
      </c>
      <c r="O19" s="14">
        <f>[2]Суставы!$O19</f>
        <v>24749.152542372882</v>
      </c>
      <c r="P19" s="14">
        <f t="shared" si="4"/>
        <v>12374.576271186441</v>
      </c>
      <c r="Q19" s="17">
        <f t="shared" ref="Q19:Q26" si="9">P19-(P19*$N$13)</f>
        <v>8662.203389830509</v>
      </c>
      <c r="R19" s="67"/>
    </row>
    <row r="20" spans="1:18" s="112" customFormat="1" ht="27.75" customHeight="1" thickBot="1" x14ac:dyDescent="0.3">
      <c r="A20" s="27">
        <v>6</v>
      </c>
      <c r="B20" s="34" t="s">
        <v>15</v>
      </c>
      <c r="C20" s="16">
        <f t="shared" si="0"/>
        <v>16350</v>
      </c>
      <c r="D20" s="7">
        <f>СКП!D21+$D$13</f>
        <v>10900</v>
      </c>
      <c r="E20" s="17">
        <f t="shared" si="5"/>
        <v>7630</v>
      </c>
      <c r="F20" s="16">
        <f t="shared" si="1"/>
        <v>14700</v>
      </c>
      <c r="G20" s="118">
        <f>СКП!G21+$G$13</f>
        <v>9800</v>
      </c>
      <c r="H20" s="17">
        <f t="shared" si="6"/>
        <v>6860</v>
      </c>
      <c r="I20" s="16">
        <f t="shared" si="2"/>
        <v>15300</v>
      </c>
      <c r="J20" s="7">
        <f>СКП!J21+$J$13</f>
        <v>10200</v>
      </c>
      <c r="K20" s="17">
        <f t="shared" si="7"/>
        <v>7140</v>
      </c>
      <c r="L20" s="14">
        <f t="shared" si="3"/>
        <v>15600</v>
      </c>
      <c r="M20" s="7">
        <f>СКП!M21+$M$13</f>
        <v>10400</v>
      </c>
      <c r="N20" s="17">
        <f t="shared" si="8"/>
        <v>7280</v>
      </c>
      <c r="O20" s="14">
        <f>[2]Суставы!$O20</f>
        <v>24749.152542372882</v>
      </c>
      <c r="P20" s="14">
        <f t="shared" si="4"/>
        <v>12374.576271186441</v>
      </c>
      <c r="Q20" s="17">
        <f t="shared" si="9"/>
        <v>8662.203389830509</v>
      </c>
      <c r="R20" s="67"/>
    </row>
    <row r="21" spans="1:18" s="112" customFormat="1" ht="27.75" customHeight="1" x14ac:dyDescent="0.25">
      <c r="A21" s="28">
        <v>7</v>
      </c>
      <c r="B21" s="34" t="s">
        <v>34</v>
      </c>
      <c r="C21" s="16">
        <f>D21*$C$13</f>
        <v>17700</v>
      </c>
      <c r="D21" s="7">
        <f>СКП!D22+$D$13</f>
        <v>11800</v>
      </c>
      <c r="E21" s="17">
        <f t="shared" si="5"/>
        <v>8260</v>
      </c>
      <c r="F21" s="16">
        <f>G21*$F$13</f>
        <v>16050</v>
      </c>
      <c r="G21" s="5">
        <f>СКП!G22+$G$13</f>
        <v>10700</v>
      </c>
      <c r="H21" s="17">
        <f t="shared" si="6"/>
        <v>7490</v>
      </c>
      <c r="I21" s="16">
        <f>J21*$I$13</f>
        <v>16650</v>
      </c>
      <c r="J21" s="7">
        <f>СКП!J22+$J$13</f>
        <v>11100</v>
      </c>
      <c r="K21" s="17">
        <f t="shared" si="7"/>
        <v>7770</v>
      </c>
      <c r="L21" s="14">
        <f>M21*$L$13</f>
        <v>16950</v>
      </c>
      <c r="M21" s="7">
        <f>СКП!M22+$M$13</f>
        <v>11300</v>
      </c>
      <c r="N21" s="17">
        <f t="shared" si="8"/>
        <v>7910</v>
      </c>
      <c r="O21" s="14">
        <f>[2]Суставы!$O21</f>
        <v>24749.152542372882</v>
      </c>
      <c r="P21" s="14">
        <f t="shared" si="4"/>
        <v>12374.576271186441</v>
      </c>
      <c r="Q21" s="17">
        <f t="shared" si="9"/>
        <v>8662.203389830509</v>
      </c>
      <c r="R21" s="67"/>
    </row>
    <row r="22" spans="1:18" s="112" customFormat="1" ht="27" customHeight="1" thickBot="1" x14ac:dyDescent="0.3">
      <c r="A22" s="27">
        <v>8</v>
      </c>
      <c r="B22" s="34" t="s">
        <v>16</v>
      </c>
      <c r="C22" s="16">
        <f t="shared" ref="C22:C32" si="10">D22*$C$13</f>
        <v>15150</v>
      </c>
      <c r="D22" s="118">
        <f>СКП!D23+$D$13</f>
        <v>10100</v>
      </c>
      <c r="E22" s="17">
        <f t="shared" si="5"/>
        <v>7070</v>
      </c>
      <c r="F22" s="16">
        <f t="shared" ref="F22:F32" si="11">G22*$F$13</f>
        <v>13500</v>
      </c>
      <c r="G22" s="5">
        <f>СКП!G23+$G$13</f>
        <v>9000</v>
      </c>
      <c r="H22" s="17">
        <f t="shared" si="6"/>
        <v>6300</v>
      </c>
      <c r="I22" s="16">
        <f t="shared" ref="I22:I32" si="12">J22*$I$13</f>
        <v>14100</v>
      </c>
      <c r="J22" s="7">
        <f>СКП!J23+$J$13</f>
        <v>9400</v>
      </c>
      <c r="K22" s="17">
        <f t="shared" si="7"/>
        <v>6580</v>
      </c>
      <c r="L22" s="14">
        <f t="shared" ref="L22:L32" si="13">M22*$L$13</f>
        <v>14400</v>
      </c>
      <c r="M22" s="7">
        <f>СКП!M23+$M$13</f>
        <v>9600</v>
      </c>
      <c r="N22" s="17">
        <f t="shared" si="8"/>
        <v>6720</v>
      </c>
      <c r="O22" s="14">
        <f>[2]Суставы!$O22</f>
        <v>24749.152542372882</v>
      </c>
      <c r="P22" s="14">
        <f t="shared" si="4"/>
        <v>12374.576271186441</v>
      </c>
      <c r="Q22" s="17">
        <f t="shared" si="9"/>
        <v>8662.203389830509</v>
      </c>
      <c r="R22" s="67"/>
    </row>
    <row r="23" spans="1:18" s="112" customFormat="1" ht="26.25" customHeight="1" x14ac:dyDescent="0.25">
      <c r="A23" s="28">
        <v>9</v>
      </c>
      <c r="B23" s="34" t="s">
        <v>17</v>
      </c>
      <c r="C23" s="16">
        <f t="shared" si="10"/>
        <v>14100</v>
      </c>
      <c r="D23" s="7">
        <f>СКП!D24+$D$13</f>
        <v>9400</v>
      </c>
      <c r="E23" s="17">
        <f t="shared" si="5"/>
        <v>6580</v>
      </c>
      <c r="F23" s="16">
        <f t="shared" si="11"/>
        <v>12450</v>
      </c>
      <c r="G23" s="5">
        <f>СКП!G24+$G$13</f>
        <v>8300</v>
      </c>
      <c r="H23" s="17">
        <f t="shared" si="6"/>
        <v>5810</v>
      </c>
      <c r="I23" s="16">
        <f t="shared" si="12"/>
        <v>13050</v>
      </c>
      <c r="J23" s="7">
        <f>СКП!J24+$J$13</f>
        <v>8700</v>
      </c>
      <c r="K23" s="17">
        <f t="shared" si="7"/>
        <v>6090</v>
      </c>
      <c r="L23" s="14">
        <f t="shared" si="13"/>
        <v>13350</v>
      </c>
      <c r="M23" s="7">
        <f>СКП!M24+$M$13</f>
        <v>8900</v>
      </c>
      <c r="N23" s="17">
        <f t="shared" si="8"/>
        <v>6230</v>
      </c>
      <c r="O23" s="14">
        <f>[2]Суставы!$O23</f>
        <v>24749.152542372882</v>
      </c>
      <c r="P23" s="14">
        <f t="shared" si="4"/>
        <v>12374.576271186441</v>
      </c>
      <c r="Q23" s="17">
        <f t="shared" si="9"/>
        <v>8662.203389830509</v>
      </c>
      <c r="R23" s="67"/>
    </row>
    <row r="24" spans="1:18" s="112" customFormat="1" ht="26.25" customHeight="1" thickBot="1" x14ac:dyDescent="0.3">
      <c r="A24" s="27">
        <v>10</v>
      </c>
      <c r="B24" s="34" t="s">
        <v>18</v>
      </c>
      <c r="C24" s="16">
        <f t="shared" si="10"/>
        <v>20550</v>
      </c>
      <c r="D24" s="118">
        <f>СКП!D25+$D$13</f>
        <v>13700</v>
      </c>
      <c r="E24" s="17">
        <f t="shared" si="5"/>
        <v>9590</v>
      </c>
      <c r="F24" s="16">
        <f t="shared" si="11"/>
        <v>18900</v>
      </c>
      <c r="G24" s="7">
        <f>СКП!G25+$G$13</f>
        <v>12600</v>
      </c>
      <c r="H24" s="17">
        <f t="shared" si="6"/>
        <v>8820</v>
      </c>
      <c r="I24" s="16">
        <f t="shared" si="12"/>
        <v>19500</v>
      </c>
      <c r="J24" s="10">
        <f>СКП!J25+$J$13</f>
        <v>13000</v>
      </c>
      <c r="K24" s="17">
        <f t="shared" si="7"/>
        <v>9100</v>
      </c>
      <c r="L24" s="14">
        <f t="shared" si="13"/>
        <v>19800</v>
      </c>
      <c r="M24" s="7">
        <f>СКП!M25+$M$13</f>
        <v>13200</v>
      </c>
      <c r="N24" s="17">
        <f t="shared" si="8"/>
        <v>9240</v>
      </c>
      <c r="O24" s="14">
        <f>[2]Суставы!$O24</f>
        <v>28256.271186440677</v>
      </c>
      <c r="P24" s="14">
        <f t="shared" si="4"/>
        <v>14128.135593220339</v>
      </c>
      <c r="Q24" s="17">
        <f t="shared" si="9"/>
        <v>9889.6949152542365</v>
      </c>
      <c r="R24" s="67"/>
    </row>
    <row r="25" spans="1:18" s="112" customFormat="1" ht="26.25" customHeight="1" x14ac:dyDescent="0.25">
      <c r="A25" s="28">
        <v>11</v>
      </c>
      <c r="B25" s="34" t="s">
        <v>19</v>
      </c>
      <c r="C25" s="16">
        <f t="shared" si="10"/>
        <v>19350</v>
      </c>
      <c r="D25" s="7">
        <f>СКП!D26+$D$13</f>
        <v>12900</v>
      </c>
      <c r="E25" s="17">
        <f t="shared" si="5"/>
        <v>9030</v>
      </c>
      <c r="F25" s="16">
        <f t="shared" si="11"/>
        <v>17700</v>
      </c>
      <c r="G25" s="7">
        <f>СКП!G26+$G$13</f>
        <v>11800</v>
      </c>
      <c r="H25" s="17">
        <f t="shared" si="6"/>
        <v>8260</v>
      </c>
      <c r="I25" s="16">
        <f t="shared" si="12"/>
        <v>18300</v>
      </c>
      <c r="J25" s="10">
        <f>СКП!J26+$J$13</f>
        <v>12200</v>
      </c>
      <c r="K25" s="17">
        <f t="shared" si="7"/>
        <v>8540</v>
      </c>
      <c r="L25" s="14">
        <f t="shared" si="13"/>
        <v>18600</v>
      </c>
      <c r="M25" s="7">
        <f>СКП!M26+$M$13</f>
        <v>12400</v>
      </c>
      <c r="N25" s="17">
        <f t="shared" si="8"/>
        <v>8680</v>
      </c>
      <c r="O25" s="14">
        <f>[2]Суставы!$O25</f>
        <v>28256.271186440677</v>
      </c>
      <c r="P25" s="14">
        <f t="shared" si="4"/>
        <v>14128.135593220339</v>
      </c>
      <c r="Q25" s="17">
        <f t="shared" si="9"/>
        <v>9889.6949152542365</v>
      </c>
      <c r="R25" s="67"/>
    </row>
    <row r="26" spans="1:18" s="112" customFormat="1" ht="30" customHeight="1" thickBot="1" x14ac:dyDescent="0.3">
      <c r="A26" s="27">
        <v>12</v>
      </c>
      <c r="B26" s="35" t="s">
        <v>28</v>
      </c>
      <c r="C26" s="1">
        <f t="shared" si="10"/>
        <v>14100</v>
      </c>
      <c r="D26" s="10">
        <f>СКП!D27+$D$13</f>
        <v>9400</v>
      </c>
      <c r="E26" s="3">
        <f t="shared" si="5"/>
        <v>6580</v>
      </c>
      <c r="F26" s="1">
        <f t="shared" si="11"/>
        <v>12450</v>
      </c>
      <c r="G26" s="10">
        <f>СКП!G27+$G$13</f>
        <v>8300</v>
      </c>
      <c r="H26" s="3">
        <f t="shared" si="6"/>
        <v>5810</v>
      </c>
      <c r="I26" s="1">
        <f t="shared" si="12"/>
        <v>13050</v>
      </c>
      <c r="J26" s="10">
        <f>СКП!J27+$J$13</f>
        <v>8700</v>
      </c>
      <c r="K26" s="3">
        <f t="shared" si="7"/>
        <v>6090</v>
      </c>
      <c r="L26" s="8">
        <f t="shared" si="13"/>
        <v>13350</v>
      </c>
      <c r="M26" s="2">
        <f>СКП!M27+$M$13</f>
        <v>8900</v>
      </c>
      <c r="N26" s="3">
        <f t="shared" si="8"/>
        <v>6230</v>
      </c>
      <c r="O26" s="96">
        <f>[2]Суставы!$O26</f>
        <v>25183.389830508477</v>
      </c>
      <c r="P26" s="2">
        <f t="shared" si="4"/>
        <v>12591.694915254238</v>
      </c>
      <c r="Q26" s="3">
        <f t="shared" si="9"/>
        <v>8814.1864406779678</v>
      </c>
      <c r="R26" s="67"/>
    </row>
    <row r="27" spans="1:18" s="112" customFormat="1" ht="30" customHeight="1" x14ac:dyDescent="0.25">
      <c r="A27" s="28">
        <v>13</v>
      </c>
      <c r="B27" s="36" t="s">
        <v>20</v>
      </c>
      <c r="C27" s="12">
        <f t="shared" si="10"/>
        <v>12750</v>
      </c>
      <c r="D27" s="22">
        <f>СКП!D28+$D$13</f>
        <v>8500</v>
      </c>
      <c r="E27" s="13" t="s">
        <v>2</v>
      </c>
      <c r="F27" s="12">
        <f t="shared" si="11"/>
        <v>11100</v>
      </c>
      <c r="G27" s="22">
        <f>СКП!G28+$G$13</f>
        <v>7400</v>
      </c>
      <c r="H27" s="13" t="s">
        <v>2</v>
      </c>
      <c r="I27" s="12">
        <f t="shared" si="12"/>
        <v>11700</v>
      </c>
      <c r="J27" s="22">
        <f>СКП!J28+$J$13</f>
        <v>7800</v>
      </c>
      <c r="K27" s="13" t="s">
        <v>2</v>
      </c>
      <c r="L27" s="9">
        <f t="shared" si="13"/>
        <v>12000</v>
      </c>
      <c r="M27" s="10">
        <f>СКП!M28+$M$13</f>
        <v>8000</v>
      </c>
      <c r="N27" s="13" t="s">
        <v>2</v>
      </c>
      <c r="O27" s="9">
        <f>[2]Суставы!$O27</f>
        <v>21683.389830508477</v>
      </c>
      <c r="P27" s="9">
        <f t="shared" si="4"/>
        <v>10841.694915254238</v>
      </c>
      <c r="Q27" s="13" t="s">
        <v>2</v>
      </c>
      <c r="R27" s="67"/>
    </row>
    <row r="28" spans="1:18" s="112" customFormat="1" ht="26.25" customHeight="1" thickBot="1" x14ac:dyDescent="0.3">
      <c r="A28" s="27">
        <v>14</v>
      </c>
      <c r="B28" s="34" t="s">
        <v>21</v>
      </c>
      <c r="C28" s="16">
        <f t="shared" si="10"/>
        <v>14250</v>
      </c>
      <c r="D28" s="7">
        <f>СКП!D29+$D$13</f>
        <v>9500</v>
      </c>
      <c r="E28" s="17">
        <f>D28-(D28*$E$13)</f>
        <v>6650</v>
      </c>
      <c r="F28" s="16">
        <f t="shared" si="11"/>
        <v>12600</v>
      </c>
      <c r="G28" s="7">
        <f>СКП!G29+$G$13</f>
        <v>8400</v>
      </c>
      <c r="H28" s="17">
        <f>G28-(G28*$H$13)</f>
        <v>5880</v>
      </c>
      <c r="I28" s="16">
        <f t="shared" si="12"/>
        <v>13200</v>
      </c>
      <c r="J28" s="118">
        <f>СКП!J29+$J$13</f>
        <v>8800</v>
      </c>
      <c r="K28" s="17">
        <f>J28-(J28*$K$13)</f>
        <v>6160</v>
      </c>
      <c r="L28" s="14">
        <f t="shared" si="13"/>
        <v>13500</v>
      </c>
      <c r="M28" s="7">
        <f>СКП!M29+$M$13</f>
        <v>9000</v>
      </c>
      <c r="N28" s="17">
        <f>M28-(M28*$N$13)</f>
        <v>6300</v>
      </c>
      <c r="O28" s="14">
        <f>[2]Суставы!$O28</f>
        <v>22996.779661016953</v>
      </c>
      <c r="P28" s="14">
        <f t="shared" si="4"/>
        <v>11498.389830508477</v>
      </c>
      <c r="Q28" s="17">
        <f>P28-(P28*$N$13)</f>
        <v>8048.8728813559337</v>
      </c>
      <c r="R28" s="67"/>
    </row>
    <row r="29" spans="1:18" s="112" customFormat="1" ht="30" customHeight="1" thickBot="1" x14ac:dyDescent="0.3">
      <c r="A29" s="28">
        <v>15</v>
      </c>
      <c r="B29" s="34" t="s">
        <v>22</v>
      </c>
      <c r="C29" s="16">
        <f t="shared" si="10"/>
        <v>18450</v>
      </c>
      <c r="D29" s="118">
        <f>СКП!D30+$D$13</f>
        <v>12300</v>
      </c>
      <c r="E29" s="17">
        <f>D29-(D29*$E$13)</f>
        <v>8610</v>
      </c>
      <c r="F29" s="16">
        <f t="shared" si="11"/>
        <v>16800</v>
      </c>
      <c r="G29" s="7">
        <f>СКП!G30+$G$13</f>
        <v>11200</v>
      </c>
      <c r="H29" s="17">
        <f>G29-(G29*$H$13)</f>
        <v>7840</v>
      </c>
      <c r="I29" s="16">
        <f t="shared" si="12"/>
        <v>17400</v>
      </c>
      <c r="J29" s="7">
        <f>СКП!J30+$J$13</f>
        <v>11600</v>
      </c>
      <c r="K29" s="17">
        <f>J29-(J29*$K$13)</f>
        <v>8120</v>
      </c>
      <c r="L29" s="14">
        <f t="shared" si="13"/>
        <v>17700</v>
      </c>
      <c r="M29" s="7">
        <f>СКП!M30+$M$13</f>
        <v>11800</v>
      </c>
      <c r="N29" s="17">
        <f>M29-(M29*$N$13)</f>
        <v>8260</v>
      </c>
      <c r="O29" s="14">
        <f>[2]Суставы!$O29</f>
        <v>35269.322033898301</v>
      </c>
      <c r="P29" s="14">
        <f t="shared" si="4"/>
        <v>17634.661016949151</v>
      </c>
      <c r="Q29" s="17">
        <f>P29-(P29*$N$13)</f>
        <v>12344.262711864405</v>
      </c>
      <c r="R29" s="67"/>
    </row>
    <row r="30" spans="1:18" s="112" customFormat="1" ht="30" hidden="1" customHeight="1" thickBot="1" x14ac:dyDescent="0.3">
      <c r="A30" s="27">
        <v>16</v>
      </c>
      <c r="B30" s="34" t="s">
        <v>23</v>
      </c>
      <c r="C30" s="16"/>
      <c r="D30" s="5"/>
      <c r="E30" s="17"/>
      <c r="F30" s="16"/>
      <c r="G30" s="118"/>
      <c r="H30" s="17"/>
      <c r="I30" s="16"/>
      <c r="J30" s="118"/>
      <c r="K30" s="17"/>
      <c r="L30" s="14"/>
      <c r="M30" s="7"/>
      <c r="N30" s="17"/>
      <c r="O30" s="14">
        <f>[2]Суставы!$O30</f>
        <v>44037.118644067799</v>
      </c>
      <c r="P30" s="14">
        <f t="shared" si="4"/>
        <v>22018.5593220339</v>
      </c>
      <c r="Q30" s="17">
        <f>P30-(P30*$N$13)</f>
        <v>15412.991525423731</v>
      </c>
      <c r="R30" s="67"/>
    </row>
    <row r="31" spans="1:18" s="112" customFormat="1" ht="30" customHeight="1" thickBot="1" x14ac:dyDescent="0.3">
      <c r="A31" s="28">
        <v>16</v>
      </c>
      <c r="B31" s="35" t="s">
        <v>24</v>
      </c>
      <c r="C31" s="1">
        <f t="shared" si="10"/>
        <v>25350</v>
      </c>
      <c r="D31" s="2">
        <f>СКП!D31+$D$13</f>
        <v>16900</v>
      </c>
      <c r="E31" s="3">
        <f>D31-(D31*$E$13)</f>
        <v>11830</v>
      </c>
      <c r="F31" s="1">
        <f t="shared" si="11"/>
        <v>23700</v>
      </c>
      <c r="G31" s="2">
        <f>СКП!G31+$G$13</f>
        <v>15800</v>
      </c>
      <c r="H31" s="3">
        <f>G31-(G31*$H$13)</f>
        <v>11060</v>
      </c>
      <c r="I31" s="1">
        <f t="shared" si="12"/>
        <v>24300</v>
      </c>
      <c r="J31" s="2">
        <f>СКП!J31+$J$13</f>
        <v>16200</v>
      </c>
      <c r="K31" s="3">
        <f>J31-(J31*$K$13)</f>
        <v>11340</v>
      </c>
      <c r="L31" s="8">
        <f t="shared" si="13"/>
        <v>24600</v>
      </c>
      <c r="M31" s="2">
        <f>СКП!M31+$M$13</f>
        <v>16400</v>
      </c>
      <c r="N31" s="3">
        <f>M31-(M31*$N$13)</f>
        <v>11480</v>
      </c>
      <c r="O31" s="8">
        <f>[2]Суставы!$O31</f>
        <v>44037.118644067799</v>
      </c>
      <c r="P31" s="8">
        <f t="shared" si="4"/>
        <v>22018.5593220339</v>
      </c>
      <c r="Q31" s="3">
        <f>P31-(P31*$N$13)</f>
        <v>15412.991525423731</v>
      </c>
      <c r="R31" s="67"/>
    </row>
    <row r="32" spans="1:18" s="112" customFormat="1" ht="21.75" customHeight="1" thickBot="1" x14ac:dyDescent="0.3">
      <c r="A32" s="4">
        <v>17</v>
      </c>
      <c r="B32" s="107" t="s">
        <v>25</v>
      </c>
      <c r="C32" s="71">
        <f t="shared" si="10"/>
        <v>16350</v>
      </c>
      <c r="D32" s="22">
        <f>СКП!D32+$D$13</f>
        <v>10900</v>
      </c>
      <c r="E32" s="72">
        <f>D32-(D32*$E$13)</f>
        <v>7630</v>
      </c>
      <c r="F32" s="71">
        <f t="shared" si="11"/>
        <v>14700</v>
      </c>
      <c r="G32" s="22">
        <f>СКП!G32+$G$13</f>
        <v>9800</v>
      </c>
      <c r="H32" s="72">
        <f>G32-(G32*$H$13)</f>
        <v>6860</v>
      </c>
      <c r="I32" s="71">
        <f t="shared" si="12"/>
        <v>15300</v>
      </c>
      <c r="J32" s="22">
        <f>СКП!J32+$J$13</f>
        <v>10200</v>
      </c>
      <c r="K32" s="72">
        <f>J32-(J32*$K$13)</f>
        <v>7140</v>
      </c>
      <c r="L32" s="73">
        <f t="shared" si="13"/>
        <v>15600</v>
      </c>
      <c r="M32" s="109">
        <f>СКП!M32+$M$13</f>
        <v>10400</v>
      </c>
      <c r="N32" s="72">
        <f>M32-(M32*$N$13)</f>
        <v>7280</v>
      </c>
      <c r="O32" s="73">
        <f>[2]Суставы!$O32</f>
        <v>26502.711864406781</v>
      </c>
      <c r="P32" s="73">
        <f t="shared" si="4"/>
        <v>13251.355932203391</v>
      </c>
      <c r="Q32" s="72">
        <f>P32-(P32*$N$13)</f>
        <v>9275.9491525423728</v>
      </c>
      <c r="R32" s="67"/>
    </row>
    <row r="33" spans="1:17" s="112" customFormat="1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7" ht="15" customHeight="1" x14ac:dyDescent="0.25">
      <c r="C34" s="80"/>
      <c r="D34" s="81"/>
      <c r="E34" s="80"/>
      <c r="F34" s="80"/>
      <c r="G34" s="80"/>
      <c r="H34" s="80"/>
      <c r="I34" s="80"/>
      <c r="J34" s="81"/>
      <c r="K34" s="67"/>
      <c r="L34" s="67"/>
      <c r="M34" s="67"/>
      <c r="N34" s="67"/>
      <c r="O34" s="67"/>
      <c r="P34" s="67"/>
      <c r="Q34" s="67"/>
    </row>
    <row r="35" spans="1:17" ht="13.5" customHeight="1" x14ac:dyDescent="0.2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O35" s="49"/>
    </row>
    <row r="36" spans="1:17" ht="13.5" customHeight="1" x14ac:dyDescent="0.25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O36" s="49"/>
    </row>
    <row r="37" spans="1:17" ht="13.5" customHeight="1" x14ac:dyDescent="0.25"/>
    <row r="39" spans="1:17" ht="13.5" customHeight="1" x14ac:dyDescent="0.25">
      <c r="C39" s="75"/>
      <c r="D39" s="75"/>
    </row>
  </sheetData>
  <mergeCells count="23">
    <mergeCell ref="B36:E36"/>
    <mergeCell ref="F36:L36"/>
    <mergeCell ref="A33:N33"/>
    <mergeCell ref="B35:E35"/>
    <mergeCell ref="F35:L35"/>
    <mergeCell ref="C1:Q1"/>
    <mergeCell ref="J2:Q2"/>
    <mergeCell ref="H3:Q3"/>
    <mergeCell ref="A7:Q7"/>
    <mergeCell ref="A6:N6"/>
    <mergeCell ref="A4:N4"/>
    <mergeCell ref="A5:N5"/>
    <mergeCell ref="A9:A12"/>
    <mergeCell ref="B9:B12"/>
    <mergeCell ref="C9:E9"/>
    <mergeCell ref="F9:H9"/>
    <mergeCell ref="I9:K9"/>
    <mergeCell ref="L9:N9"/>
    <mergeCell ref="O9:Q9"/>
    <mergeCell ref="O10:P10"/>
    <mergeCell ref="Q10:Q12"/>
    <mergeCell ref="O11:O12"/>
    <mergeCell ref="P11:P12"/>
  </mergeCells>
  <pageMargins left="0.7" right="0.7" top="0.75" bottom="0.75" header="0.3" footer="0.3"/>
  <pageSetup paperSize="9" scale="68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60" zoomScaleNormal="60" workbookViewId="0">
      <selection activeCell="R9" sqref="A9:XFD12"/>
    </sheetView>
  </sheetViews>
  <sheetFormatPr defaultColWidth="9.140625" defaultRowHeight="13.5" outlineLevelRow="1" x14ac:dyDescent="0.25"/>
  <cols>
    <col min="1" max="1" width="4" style="120" customWidth="1"/>
    <col min="2" max="2" width="40.7109375" style="120" customWidth="1"/>
    <col min="3" max="3" width="11.7109375" style="120" customWidth="1"/>
    <col min="4" max="4" width="12.85546875" style="120" customWidth="1"/>
    <col min="5" max="5" width="10.140625" style="120" customWidth="1" collapsed="1"/>
    <col min="6" max="7" width="11.7109375" style="120" customWidth="1"/>
    <col min="8" max="8" width="10.5703125" style="120" customWidth="1"/>
    <col min="9" max="10" width="11.7109375" style="120" customWidth="1"/>
    <col min="11" max="11" width="11.7109375" style="120" customWidth="1" collapsed="1"/>
    <col min="12" max="14" width="11.7109375" style="120" customWidth="1"/>
    <col min="15" max="17" width="11.7109375" style="120" hidden="1" customWidth="1"/>
    <col min="18" max="16384" width="9.140625" style="120"/>
  </cols>
  <sheetData>
    <row r="1" spans="1:18" ht="18.75" customHeight="1" x14ac:dyDescent="0.25">
      <c r="C1" s="174" t="s">
        <v>60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ht="16.5" customHeight="1" x14ac:dyDescent="0.25">
      <c r="C2" s="121"/>
      <c r="D2" s="121"/>
      <c r="E2" s="121"/>
      <c r="F2" s="121"/>
      <c r="G2" s="121"/>
      <c r="H2" s="121"/>
      <c r="I2" s="121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ht="15.75" customHeight="1" x14ac:dyDescent="0.3">
      <c r="C3" s="121"/>
      <c r="D3" s="121"/>
      <c r="E3" s="121"/>
      <c r="F3" s="121"/>
      <c r="G3" s="121"/>
      <c r="H3" s="175" t="s">
        <v>10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15" customHeight="1" x14ac:dyDescent="0.25">
      <c r="A4" s="205" t="s">
        <v>54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8" ht="15" customHeight="1" x14ac:dyDescent="0.25">
      <c r="A5" s="206" t="s">
        <v>48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8" ht="15" customHeight="1" x14ac:dyDescent="0.25">
      <c r="A6" s="198" t="s">
        <v>29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8" ht="18" customHeight="1" x14ac:dyDescent="0.25">
      <c r="A7" s="174" t="s">
        <v>12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8" ht="4.5" customHeight="1" thickBot="1" x14ac:dyDescent="0.3">
      <c r="A8" s="69"/>
      <c r="B8" s="69"/>
      <c r="C8" s="69"/>
      <c r="D8" s="69"/>
      <c r="E8" s="69"/>
      <c r="F8" s="69"/>
      <c r="G8" s="69"/>
      <c r="H8" s="69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68</v>
      </c>
      <c r="D9" s="177"/>
      <c r="E9" s="177"/>
      <c r="F9" s="176" t="s">
        <v>69</v>
      </c>
      <c r="G9" s="177"/>
      <c r="H9" s="178"/>
      <c r="I9" s="187" t="s">
        <v>71</v>
      </c>
      <c r="J9" s="177"/>
      <c r="K9" s="188"/>
      <c r="L9" s="176" t="s">
        <v>70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22" customFormat="1" ht="14.45" hidden="1" customHeight="1" outlineLevel="1" x14ac:dyDescent="0.25">
      <c r="A13" s="52"/>
      <c r="B13" s="52"/>
      <c r="C13" s="115">
        <v>1.5</v>
      </c>
      <c r="D13" s="54">
        <v>1600</v>
      </c>
      <c r="E13" s="70">
        <v>0.3</v>
      </c>
      <c r="F13" s="115">
        <v>1.5</v>
      </c>
      <c r="G13" s="54">
        <v>1600</v>
      </c>
      <c r="H13" s="55">
        <v>0.3</v>
      </c>
      <c r="I13" s="113">
        <v>1.5</v>
      </c>
      <c r="J13" s="54">
        <v>1600</v>
      </c>
      <c r="K13" s="56">
        <v>0.3</v>
      </c>
      <c r="L13" s="100">
        <v>1.5</v>
      </c>
      <c r="M13" s="101">
        <v>1600</v>
      </c>
      <c r="N13" s="102">
        <v>0.3</v>
      </c>
      <c r="O13" s="100">
        <v>1.4</v>
      </c>
      <c r="P13" s="101">
        <v>1300</v>
      </c>
      <c r="Q13" s="102">
        <v>0.3</v>
      </c>
    </row>
    <row r="14" spans="1:18" s="122" customFormat="1" ht="13.9" hidden="1" customHeight="1" outlineLevel="1" thickBot="1" x14ac:dyDescent="0.3">
      <c r="A14" s="60"/>
      <c r="B14" s="60"/>
      <c r="C14" s="116"/>
      <c r="D14" s="44">
        <v>700</v>
      </c>
      <c r="E14" s="44"/>
      <c r="F14" s="116"/>
      <c r="G14" s="44">
        <v>600</v>
      </c>
      <c r="H14" s="45"/>
      <c r="I14" s="114"/>
      <c r="J14" s="63">
        <v>200</v>
      </c>
      <c r="K14" s="46"/>
      <c r="L14" s="64"/>
      <c r="M14" s="63"/>
      <c r="N14" s="45"/>
      <c r="O14" s="64"/>
      <c r="P14" s="63"/>
      <c r="Q14" s="45"/>
    </row>
    <row r="15" spans="1:18" ht="27.75" customHeight="1" collapsed="1" x14ac:dyDescent="0.25">
      <c r="A15" s="28">
        <v>1</v>
      </c>
      <c r="B15" s="33" t="s">
        <v>36</v>
      </c>
      <c r="C15" s="25">
        <f t="shared" ref="C15:C20" si="0">D15*$C$13</f>
        <v>12300</v>
      </c>
      <c r="D15" s="22">
        <f>СКП!D16+$D$13</f>
        <v>8200</v>
      </c>
      <c r="E15" s="23" t="s">
        <v>2</v>
      </c>
      <c r="F15" s="25">
        <f t="shared" ref="F15:F20" si="1">G15*$F$13</f>
        <v>10650</v>
      </c>
      <c r="G15" s="22">
        <f>СКП!G16+$G$13</f>
        <v>7100</v>
      </c>
      <c r="H15" s="23" t="s">
        <v>2</v>
      </c>
      <c r="I15" s="25">
        <f t="shared" ref="I15:I20" si="2">J15*$I$13</f>
        <v>11250</v>
      </c>
      <c r="J15" s="22">
        <f>СКП!J16+$J$13</f>
        <v>7500</v>
      </c>
      <c r="K15" s="23" t="s">
        <v>2</v>
      </c>
      <c r="L15" s="24">
        <f t="shared" ref="L15:L20" si="3">M15*$L$13</f>
        <v>11550</v>
      </c>
      <c r="M15" s="22">
        <f>СКП!M16+$M$13</f>
        <v>7700</v>
      </c>
      <c r="N15" s="23" t="s">
        <v>2</v>
      </c>
      <c r="O15" s="24">
        <f>[2]Позвоночник!$O15</f>
        <v>16650.508474576272</v>
      </c>
      <c r="P15" s="24">
        <f t="shared" ref="P15:P32" si="4">IF((O15/2)&lt;M15,M15,(O15/2))</f>
        <v>8325.2542372881362</v>
      </c>
      <c r="Q15" s="23" t="s">
        <v>2</v>
      </c>
      <c r="R15" s="67"/>
    </row>
    <row r="16" spans="1:18" ht="27.75" customHeight="1" thickBot="1" x14ac:dyDescent="0.3">
      <c r="A16" s="27">
        <v>2</v>
      </c>
      <c r="B16" s="34" t="s">
        <v>37</v>
      </c>
      <c r="C16" s="16">
        <f t="shared" si="0"/>
        <v>11550</v>
      </c>
      <c r="D16" s="10">
        <f>СКП!D17+$D$13</f>
        <v>7700</v>
      </c>
      <c r="E16" s="17" t="s">
        <v>2</v>
      </c>
      <c r="F16" s="16">
        <f t="shared" si="1"/>
        <v>9900</v>
      </c>
      <c r="G16" s="10">
        <f>СКП!G17+$G$13</f>
        <v>6600</v>
      </c>
      <c r="H16" s="17" t="s">
        <v>2</v>
      </c>
      <c r="I16" s="16">
        <f t="shared" si="2"/>
        <v>10500</v>
      </c>
      <c r="J16" s="10">
        <f>СКП!J17+$J$13</f>
        <v>7000</v>
      </c>
      <c r="K16" s="17" t="s">
        <v>2</v>
      </c>
      <c r="L16" s="14">
        <f t="shared" si="3"/>
        <v>10800</v>
      </c>
      <c r="M16" s="7">
        <f>СКП!M17+$M$13</f>
        <v>7200</v>
      </c>
      <c r="N16" s="17" t="s">
        <v>2</v>
      </c>
      <c r="O16" s="14">
        <f>[2]Позвоночник!$O16</f>
        <v>16650.508474576272</v>
      </c>
      <c r="P16" s="14">
        <f t="shared" si="4"/>
        <v>8325.2542372881362</v>
      </c>
      <c r="Q16" s="17" t="s">
        <v>2</v>
      </c>
      <c r="R16" s="67"/>
    </row>
    <row r="17" spans="1:18" ht="30" customHeight="1" x14ac:dyDescent="0.25">
      <c r="A17" s="28">
        <v>3</v>
      </c>
      <c r="B17" s="33" t="s">
        <v>26</v>
      </c>
      <c r="C17" s="25">
        <f t="shared" si="0"/>
        <v>13650</v>
      </c>
      <c r="D17" s="48">
        <f>СКП!D18+$D$13</f>
        <v>9100</v>
      </c>
      <c r="E17" s="23" t="s">
        <v>2</v>
      </c>
      <c r="F17" s="25">
        <f t="shared" si="1"/>
        <v>12000</v>
      </c>
      <c r="G17" s="22">
        <f>СКП!G18+$G$13</f>
        <v>8000</v>
      </c>
      <c r="H17" s="23" t="s">
        <v>2</v>
      </c>
      <c r="I17" s="25">
        <f t="shared" si="2"/>
        <v>12600</v>
      </c>
      <c r="J17" s="22">
        <f>СКП!J18+$J$13</f>
        <v>8400</v>
      </c>
      <c r="K17" s="23" t="s">
        <v>2</v>
      </c>
      <c r="L17" s="24">
        <f t="shared" si="3"/>
        <v>12900</v>
      </c>
      <c r="M17" s="22">
        <f>СКП!M18+$M$13</f>
        <v>8600</v>
      </c>
      <c r="N17" s="23" t="s">
        <v>2</v>
      </c>
      <c r="O17" s="24">
        <f>[2]Позвоночник!$O17</f>
        <v>18681.694915254237</v>
      </c>
      <c r="P17" s="24">
        <f t="shared" si="4"/>
        <v>9340.8474576271183</v>
      </c>
      <c r="Q17" s="23" t="s">
        <v>2</v>
      </c>
      <c r="R17" s="67"/>
    </row>
    <row r="18" spans="1:18" ht="24.75" customHeight="1" thickBot="1" x14ac:dyDescent="0.3">
      <c r="A18" s="27">
        <v>4</v>
      </c>
      <c r="B18" s="34" t="s">
        <v>30</v>
      </c>
      <c r="C18" s="16">
        <f t="shared" si="0"/>
        <v>12750</v>
      </c>
      <c r="D18" s="7">
        <f>СКП!D19+$D$13</f>
        <v>8500</v>
      </c>
      <c r="E18" s="17" t="s">
        <v>2</v>
      </c>
      <c r="F18" s="16">
        <f t="shared" si="1"/>
        <v>11100</v>
      </c>
      <c r="G18" s="118">
        <f>СКП!G19+$G$13</f>
        <v>7400</v>
      </c>
      <c r="H18" s="17" t="s">
        <v>2</v>
      </c>
      <c r="I18" s="16">
        <f t="shared" si="2"/>
        <v>11700</v>
      </c>
      <c r="J18" s="7">
        <f>СКП!J19+$J$13</f>
        <v>7800</v>
      </c>
      <c r="K18" s="17" t="s">
        <v>2</v>
      </c>
      <c r="L18" s="14">
        <f t="shared" si="3"/>
        <v>12000</v>
      </c>
      <c r="M18" s="7">
        <f>СКП!M19+$M$13</f>
        <v>8000</v>
      </c>
      <c r="N18" s="17" t="s">
        <v>2</v>
      </c>
      <c r="O18" s="14">
        <f>[2]Позвоночник!$O18</f>
        <v>18681.694915254237</v>
      </c>
      <c r="P18" s="14">
        <f t="shared" si="4"/>
        <v>9340.8474576271183</v>
      </c>
      <c r="Q18" s="17" t="s">
        <v>2</v>
      </c>
      <c r="R18" s="67"/>
    </row>
    <row r="19" spans="1:18" ht="37.5" customHeight="1" x14ac:dyDescent="0.25">
      <c r="A19" s="28">
        <v>5</v>
      </c>
      <c r="B19" s="34" t="s">
        <v>27</v>
      </c>
      <c r="C19" s="16">
        <f t="shared" si="0"/>
        <v>18150</v>
      </c>
      <c r="D19" s="118">
        <f>СКП!D20+$D$13</f>
        <v>12100</v>
      </c>
      <c r="E19" s="17">
        <f t="shared" ref="E19:E26" si="5">D19-(D19*$E$13)</f>
        <v>8470</v>
      </c>
      <c r="F19" s="16">
        <f t="shared" si="1"/>
        <v>16500</v>
      </c>
      <c r="G19" s="7">
        <f>СКП!G20+$G$13</f>
        <v>11000</v>
      </c>
      <c r="H19" s="17">
        <f t="shared" ref="H19:H26" si="6">G19-(G19*$H$13)</f>
        <v>7700</v>
      </c>
      <c r="I19" s="16">
        <f t="shared" si="2"/>
        <v>17100</v>
      </c>
      <c r="J19" s="118">
        <f>СКП!J20+$J$13</f>
        <v>11400</v>
      </c>
      <c r="K19" s="17">
        <f t="shared" ref="K19:K26" si="7">J19-(J19*$K$13)</f>
        <v>7980</v>
      </c>
      <c r="L19" s="14">
        <f t="shared" si="3"/>
        <v>17400</v>
      </c>
      <c r="M19" s="7">
        <f>СКП!M20+$M$13</f>
        <v>11600</v>
      </c>
      <c r="N19" s="17">
        <f t="shared" ref="N19:N26" si="8">M19-(M19*$N$13)</f>
        <v>8120</v>
      </c>
      <c r="O19" s="14">
        <f>[2]Позвоночник!$O19</f>
        <v>25589.152542372882</v>
      </c>
      <c r="P19" s="14">
        <f t="shared" si="4"/>
        <v>12794.576271186441</v>
      </c>
      <c r="Q19" s="17">
        <f t="shared" ref="Q19:Q26" si="9">P19-(P19*$N$13)</f>
        <v>8956.203389830509</v>
      </c>
      <c r="R19" s="67"/>
    </row>
    <row r="20" spans="1:18" ht="27.75" customHeight="1" thickBot="1" x14ac:dyDescent="0.3">
      <c r="A20" s="27">
        <v>6</v>
      </c>
      <c r="B20" s="34" t="s">
        <v>15</v>
      </c>
      <c r="C20" s="16">
        <f t="shared" si="0"/>
        <v>17100</v>
      </c>
      <c r="D20" s="7">
        <f>СКП!D21+$D$13</f>
        <v>11400</v>
      </c>
      <c r="E20" s="17">
        <f t="shared" si="5"/>
        <v>7980</v>
      </c>
      <c r="F20" s="16">
        <f t="shared" si="1"/>
        <v>15450</v>
      </c>
      <c r="G20" s="118">
        <f>СКП!G21+$G$13</f>
        <v>10300</v>
      </c>
      <c r="H20" s="17">
        <f t="shared" si="6"/>
        <v>7210</v>
      </c>
      <c r="I20" s="16">
        <f t="shared" si="2"/>
        <v>16050</v>
      </c>
      <c r="J20" s="7">
        <f>СКП!J21+$J$13</f>
        <v>10700</v>
      </c>
      <c r="K20" s="17">
        <f t="shared" si="7"/>
        <v>7490</v>
      </c>
      <c r="L20" s="14">
        <f t="shared" si="3"/>
        <v>16350</v>
      </c>
      <c r="M20" s="7">
        <f>СКП!M21+$M$13</f>
        <v>10900</v>
      </c>
      <c r="N20" s="17">
        <f t="shared" si="8"/>
        <v>7630</v>
      </c>
      <c r="O20" s="14">
        <f>[2]Позвоночник!$O20</f>
        <v>25589.152542372882</v>
      </c>
      <c r="P20" s="14">
        <f t="shared" si="4"/>
        <v>12794.576271186441</v>
      </c>
      <c r="Q20" s="17">
        <f t="shared" si="9"/>
        <v>8956.203389830509</v>
      </c>
      <c r="R20" s="67"/>
    </row>
    <row r="21" spans="1:18" ht="27.75" customHeight="1" x14ac:dyDescent="0.25">
      <c r="A21" s="28">
        <v>7</v>
      </c>
      <c r="B21" s="34" t="s">
        <v>35</v>
      </c>
      <c r="C21" s="16">
        <f>D21*$C$13</f>
        <v>18450</v>
      </c>
      <c r="D21" s="7">
        <f>СКП!D22+$D$13</f>
        <v>12300</v>
      </c>
      <c r="E21" s="17">
        <f t="shared" si="5"/>
        <v>8610</v>
      </c>
      <c r="F21" s="16">
        <f>G21*$F$13</f>
        <v>16800</v>
      </c>
      <c r="G21" s="5">
        <f>СКП!G22+$G$13</f>
        <v>11200</v>
      </c>
      <c r="H21" s="17">
        <f t="shared" si="6"/>
        <v>7840</v>
      </c>
      <c r="I21" s="16">
        <f>J21*$I$13</f>
        <v>17400</v>
      </c>
      <c r="J21" s="7">
        <f>СКП!J22+$J$13</f>
        <v>11600</v>
      </c>
      <c r="K21" s="17">
        <f t="shared" si="7"/>
        <v>8120</v>
      </c>
      <c r="L21" s="14">
        <f>M21*$L$13</f>
        <v>17700</v>
      </c>
      <c r="M21" s="7">
        <f>СКП!M22+$M$13</f>
        <v>11800</v>
      </c>
      <c r="N21" s="17">
        <f t="shared" si="8"/>
        <v>8260</v>
      </c>
      <c r="O21" s="14">
        <f>[2]Позвоночник!$O21</f>
        <v>25589.152542372882</v>
      </c>
      <c r="P21" s="14">
        <f t="shared" si="4"/>
        <v>12794.576271186441</v>
      </c>
      <c r="Q21" s="17">
        <f t="shared" si="9"/>
        <v>8956.203389830509</v>
      </c>
      <c r="R21" s="67"/>
    </row>
    <row r="22" spans="1:18" ht="27" customHeight="1" thickBot="1" x14ac:dyDescent="0.3">
      <c r="A22" s="27">
        <v>8</v>
      </c>
      <c r="B22" s="34" t="s">
        <v>16</v>
      </c>
      <c r="C22" s="16">
        <f t="shared" ref="C22:C32" si="10">D22*$C$13</f>
        <v>15900</v>
      </c>
      <c r="D22" s="118">
        <f>СКП!D23+$D$13</f>
        <v>10600</v>
      </c>
      <c r="E22" s="17">
        <f t="shared" si="5"/>
        <v>7420</v>
      </c>
      <c r="F22" s="16">
        <f t="shared" ref="F22:F32" si="11">G22*$F$13</f>
        <v>14250</v>
      </c>
      <c r="G22" s="5">
        <f>СКП!G23+$G$13</f>
        <v>9500</v>
      </c>
      <c r="H22" s="17">
        <f t="shared" si="6"/>
        <v>6650</v>
      </c>
      <c r="I22" s="16">
        <f t="shared" ref="I22:I32" si="12">J22*$I$13</f>
        <v>14850</v>
      </c>
      <c r="J22" s="7">
        <f>СКП!J23+$J$13</f>
        <v>9900</v>
      </c>
      <c r="K22" s="17">
        <f t="shared" si="7"/>
        <v>6930</v>
      </c>
      <c r="L22" s="14">
        <f t="shared" ref="L22:L32" si="13">M22*$L$13</f>
        <v>15150</v>
      </c>
      <c r="M22" s="7">
        <f>СКП!M23+$M$13</f>
        <v>10100</v>
      </c>
      <c r="N22" s="17">
        <f t="shared" si="8"/>
        <v>7070</v>
      </c>
      <c r="O22" s="14">
        <f>[2]Позвоночник!$O22</f>
        <v>25589.152542372882</v>
      </c>
      <c r="P22" s="14">
        <f t="shared" si="4"/>
        <v>12794.576271186441</v>
      </c>
      <c r="Q22" s="17">
        <f t="shared" si="9"/>
        <v>8956.203389830509</v>
      </c>
      <c r="R22" s="67"/>
    </row>
    <row r="23" spans="1:18" ht="26.25" customHeight="1" x14ac:dyDescent="0.25">
      <c r="A23" s="28">
        <v>9</v>
      </c>
      <c r="B23" s="34" t="s">
        <v>17</v>
      </c>
      <c r="C23" s="16">
        <f t="shared" si="10"/>
        <v>14850</v>
      </c>
      <c r="D23" s="7">
        <f>СКП!D24+$D$13</f>
        <v>9900</v>
      </c>
      <c r="E23" s="17">
        <f t="shared" si="5"/>
        <v>6930</v>
      </c>
      <c r="F23" s="16">
        <f t="shared" si="11"/>
        <v>13200</v>
      </c>
      <c r="G23" s="5">
        <f>СКП!G24+$G$13</f>
        <v>8800</v>
      </c>
      <c r="H23" s="17">
        <f t="shared" si="6"/>
        <v>6160</v>
      </c>
      <c r="I23" s="16">
        <f t="shared" si="12"/>
        <v>13800</v>
      </c>
      <c r="J23" s="7">
        <f>СКП!J24+$J$13</f>
        <v>9200</v>
      </c>
      <c r="K23" s="17">
        <f t="shared" si="7"/>
        <v>6440</v>
      </c>
      <c r="L23" s="14">
        <f t="shared" si="13"/>
        <v>14100</v>
      </c>
      <c r="M23" s="7">
        <f>СКП!M24+$M$13</f>
        <v>9400</v>
      </c>
      <c r="N23" s="17">
        <f t="shared" si="8"/>
        <v>6580</v>
      </c>
      <c r="O23" s="14">
        <f>[2]Позвоночник!$O23</f>
        <v>25589.152542372882</v>
      </c>
      <c r="P23" s="14">
        <f t="shared" si="4"/>
        <v>12794.576271186441</v>
      </c>
      <c r="Q23" s="17">
        <f t="shared" si="9"/>
        <v>8956.203389830509</v>
      </c>
      <c r="R23" s="67"/>
    </row>
    <row r="24" spans="1:18" ht="26.25" customHeight="1" thickBot="1" x14ac:dyDescent="0.3">
      <c r="A24" s="27">
        <v>10</v>
      </c>
      <c r="B24" s="34" t="s">
        <v>18</v>
      </c>
      <c r="C24" s="16">
        <f t="shared" si="10"/>
        <v>21300</v>
      </c>
      <c r="D24" s="118">
        <f>СКП!D25+$D$13</f>
        <v>14200</v>
      </c>
      <c r="E24" s="17">
        <f t="shared" si="5"/>
        <v>9940</v>
      </c>
      <c r="F24" s="16">
        <f t="shared" si="11"/>
        <v>19650</v>
      </c>
      <c r="G24" s="7">
        <f>СКП!G25+$G$13</f>
        <v>13100</v>
      </c>
      <c r="H24" s="17">
        <f t="shared" si="6"/>
        <v>9170</v>
      </c>
      <c r="I24" s="16">
        <f t="shared" si="12"/>
        <v>20250</v>
      </c>
      <c r="J24" s="10">
        <f>СКП!J25+$J$13</f>
        <v>13500</v>
      </c>
      <c r="K24" s="17">
        <f t="shared" si="7"/>
        <v>9450</v>
      </c>
      <c r="L24" s="14">
        <f t="shared" si="13"/>
        <v>20550</v>
      </c>
      <c r="M24" s="7">
        <f>СКП!M25+$M$13</f>
        <v>13700</v>
      </c>
      <c r="N24" s="17">
        <f t="shared" si="8"/>
        <v>9590</v>
      </c>
      <c r="O24" s="14">
        <f>[2]Позвоночник!$O24</f>
        <v>29096.271186440677</v>
      </c>
      <c r="P24" s="14">
        <f t="shared" si="4"/>
        <v>14548.135593220339</v>
      </c>
      <c r="Q24" s="17">
        <f t="shared" si="9"/>
        <v>10183.694915254237</v>
      </c>
      <c r="R24" s="67"/>
    </row>
    <row r="25" spans="1:18" ht="26.25" customHeight="1" x14ac:dyDescent="0.25">
      <c r="A25" s="28">
        <v>11</v>
      </c>
      <c r="B25" s="34" t="s">
        <v>19</v>
      </c>
      <c r="C25" s="16">
        <f t="shared" si="10"/>
        <v>20100</v>
      </c>
      <c r="D25" s="7">
        <f>СКП!D26+$D$13</f>
        <v>13400</v>
      </c>
      <c r="E25" s="17">
        <f t="shared" si="5"/>
        <v>9380</v>
      </c>
      <c r="F25" s="16">
        <f t="shared" si="11"/>
        <v>18450</v>
      </c>
      <c r="G25" s="7">
        <f>СКП!G26+$G$13</f>
        <v>12300</v>
      </c>
      <c r="H25" s="17">
        <f t="shared" si="6"/>
        <v>8610</v>
      </c>
      <c r="I25" s="16">
        <f t="shared" si="12"/>
        <v>19050</v>
      </c>
      <c r="J25" s="10">
        <f>СКП!J26+$J$13</f>
        <v>12700</v>
      </c>
      <c r="K25" s="17">
        <f t="shared" si="7"/>
        <v>8890</v>
      </c>
      <c r="L25" s="14">
        <f t="shared" si="13"/>
        <v>19350</v>
      </c>
      <c r="M25" s="7">
        <f>СКП!M26+$M$13</f>
        <v>12900</v>
      </c>
      <c r="N25" s="17">
        <f t="shared" si="8"/>
        <v>9030</v>
      </c>
      <c r="O25" s="14">
        <f>[2]Позвоночник!$O25</f>
        <v>29096.271186440677</v>
      </c>
      <c r="P25" s="14">
        <f t="shared" si="4"/>
        <v>14548.135593220339</v>
      </c>
      <c r="Q25" s="17">
        <f t="shared" si="9"/>
        <v>10183.694915254237</v>
      </c>
      <c r="R25" s="67"/>
    </row>
    <row r="26" spans="1:18" ht="30" customHeight="1" thickBot="1" x14ac:dyDescent="0.3">
      <c r="A26" s="27">
        <v>12</v>
      </c>
      <c r="B26" s="35" t="s">
        <v>28</v>
      </c>
      <c r="C26" s="1">
        <f t="shared" si="10"/>
        <v>14850</v>
      </c>
      <c r="D26" s="10">
        <f>СКП!D27+$D$13</f>
        <v>9900</v>
      </c>
      <c r="E26" s="3">
        <f t="shared" si="5"/>
        <v>6930</v>
      </c>
      <c r="F26" s="1">
        <f t="shared" si="11"/>
        <v>13200</v>
      </c>
      <c r="G26" s="10">
        <f>СКП!G27+$G$13</f>
        <v>8800</v>
      </c>
      <c r="H26" s="3">
        <f t="shared" si="6"/>
        <v>6160</v>
      </c>
      <c r="I26" s="1">
        <f t="shared" si="12"/>
        <v>13800</v>
      </c>
      <c r="J26" s="10">
        <f>СКП!J27+$J$13</f>
        <v>9200</v>
      </c>
      <c r="K26" s="3">
        <f t="shared" si="7"/>
        <v>6440</v>
      </c>
      <c r="L26" s="8">
        <f t="shared" si="13"/>
        <v>14100</v>
      </c>
      <c r="M26" s="2">
        <f>СКП!M27+$M$13</f>
        <v>9400</v>
      </c>
      <c r="N26" s="3">
        <f t="shared" si="8"/>
        <v>6580</v>
      </c>
      <c r="O26" s="96">
        <f>[2]Позвоночник!$O26</f>
        <v>26023.389830508477</v>
      </c>
      <c r="P26" s="2">
        <f t="shared" si="4"/>
        <v>13011.694915254238</v>
      </c>
      <c r="Q26" s="3">
        <f t="shared" si="9"/>
        <v>9108.1864406779678</v>
      </c>
      <c r="R26" s="67"/>
    </row>
    <row r="27" spans="1:18" ht="39.75" customHeight="1" x14ac:dyDescent="0.25">
      <c r="A27" s="28">
        <v>13</v>
      </c>
      <c r="B27" s="36" t="s">
        <v>20</v>
      </c>
      <c r="C27" s="12">
        <f t="shared" si="10"/>
        <v>13500</v>
      </c>
      <c r="D27" s="22">
        <f>СКП!D28+$D$13</f>
        <v>9000</v>
      </c>
      <c r="E27" s="13" t="s">
        <v>2</v>
      </c>
      <c r="F27" s="12">
        <f t="shared" si="11"/>
        <v>11850</v>
      </c>
      <c r="G27" s="22">
        <f>СКП!G28+$G$13</f>
        <v>7900</v>
      </c>
      <c r="H27" s="13" t="s">
        <v>2</v>
      </c>
      <c r="I27" s="12">
        <f t="shared" si="12"/>
        <v>12450</v>
      </c>
      <c r="J27" s="22">
        <f>СКП!J28+$J$13</f>
        <v>8300</v>
      </c>
      <c r="K27" s="13" t="s">
        <v>2</v>
      </c>
      <c r="L27" s="9">
        <f t="shared" si="13"/>
        <v>12750</v>
      </c>
      <c r="M27" s="10">
        <f>СКП!M28+$M$13</f>
        <v>8500</v>
      </c>
      <c r="N27" s="13" t="s">
        <v>2</v>
      </c>
      <c r="O27" s="9">
        <f>[2]Позвоночник!$O27</f>
        <v>22523.389830508477</v>
      </c>
      <c r="P27" s="9">
        <f t="shared" si="4"/>
        <v>11261.694915254238</v>
      </c>
      <c r="Q27" s="13" t="s">
        <v>2</v>
      </c>
      <c r="R27" s="67"/>
    </row>
    <row r="28" spans="1:18" ht="26.25" customHeight="1" thickBot="1" x14ac:dyDescent="0.3">
      <c r="A28" s="27">
        <v>14</v>
      </c>
      <c r="B28" s="34" t="s">
        <v>21</v>
      </c>
      <c r="C28" s="16">
        <f t="shared" si="10"/>
        <v>15000</v>
      </c>
      <c r="D28" s="7">
        <f>СКП!D29+$D$13</f>
        <v>10000</v>
      </c>
      <c r="E28" s="17">
        <f>D28-(D28*$E$13)</f>
        <v>7000</v>
      </c>
      <c r="F28" s="16">
        <f t="shared" si="11"/>
        <v>13350</v>
      </c>
      <c r="G28" s="7">
        <f>СКП!G29+$G$13</f>
        <v>8900</v>
      </c>
      <c r="H28" s="17">
        <f>G28-(G28*$H$13)</f>
        <v>6230</v>
      </c>
      <c r="I28" s="16">
        <f t="shared" si="12"/>
        <v>13950</v>
      </c>
      <c r="J28" s="118">
        <f>СКП!J29+$J$13</f>
        <v>9300</v>
      </c>
      <c r="K28" s="17">
        <f>J28-(J28*$K$13)</f>
        <v>6510</v>
      </c>
      <c r="L28" s="14">
        <f t="shared" si="13"/>
        <v>14250</v>
      </c>
      <c r="M28" s="7">
        <f>СКП!M29+$M$13</f>
        <v>9500</v>
      </c>
      <c r="N28" s="17">
        <f>M28-(M28*$N$13)</f>
        <v>6650</v>
      </c>
      <c r="O28" s="14">
        <f>[2]Позвоночник!$O28</f>
        <v>23836.779661016953</v>
      </c>
      <c r="P28" s="14">
        <f t="shared" si="4"/>
        <v>11918.389830508477</v>
      </c>
      <c r="Q28" s="17">
        <f>P28-(P28*$N$13)</f>
        <v>8342.8728813559337</v>
      </c>
      <c r="R28" s="67"/>
    </row>
    <row r="29" spans="1:18" ht="30" customHeight="1" thickBot="1" x14ac:dyDescent="0.3">
      <c r="A29" s="28">
        <v>15</v>
      </c>
      <c r="B29" s="34" t="s">
        <v>22</v>
      </c>
      <c r="C29" s="16">
        <f t="shared" si="10"/>
        <v>19200</v>
      </c>
      <c r="D29" s="118">
        <f>СКП!D30+$D$13</f>
        <v>12800</v>
      </c>
      <c r="E29" s="17">
        <f>D29-(D29*$E$13)</f>
        <v>8960</v>
      </c>
      <c r="F29" s="16">
        <f t="shared" si="11"/>
        <v>17550</v>
      </c>
      <c r="G29" s="7">
        <f>СКП!G30+$G$13</f>
        <v>11700</v>
      </c>
      <c r="H29" s="17">
        <f>G29-(G29*$H$13)</f>
        <v>8190</v>
      </c>
      <c r="I29" s="16">
        <f t="shared" si="12"/>
        <v>18150</v>
      </c>
      <c r="J29" s="7">
        <f>СКП!J30+$J$13</f>
        <v>12100</v>
      </c>
      <c r="K29" s="17">
        <f>J29-(J29*$K$13)</f>
        <v>8470</v>
      </c>
      <c r="L29" s="14">
        <f t="shared" si="13"/>
        <v>18450</v>
      </c>
      <c r="M29" s="7">
        <f>СКП!M30+$M$13</f>
        <v>12300</v>
      </c>
      <c r="N29" s="17">
        <f>M29-(M29*$N$13)</f>
        <v>8610</v>
      </c>
      <c r="O29" s="14">
        <f>[2]Позвоночник!$O29</f>
        <v>36109.322033898301</v>
      </c>
      <c r="P29" s="14">
        <f t="shared" si="4"/>
        <v>18054.661016949151</v>
      </c>
      <c r="Q29" s="17">
        <f>P29-(P29*$N$13)</f>
        <v>12638.262711864405</v>
      </c>
      <c r="R29" s="67"/>
    </row>
    <row r="30" spans="1:18" ht="30" hidden="1" customHeight="1" thickBot="1" x14ac:dyDescent="0.3">
      <c r="A30" s="27">
        <v>16</v>
      </c>
      <c r="B30" s="34" t="s">
        <v>23</v>
      </c>
      <c r="C30" s="16"/>
      <c r="D30" s="5"/>
      <c r="E30" s="17"/>
      <c r="F30" s="16"/>
      <c r="G30" s="118"/>
      <c r="H30" s="17"/>
      <c r="I30" s="16"/>
      <c r="J30" s="118"/>
      <c r="K30" s="17"/>
      <c r="L30" s="14"/>
      <c r="M30" s="7"/>
      <c r="N30" s="17"/>
      <c r="O30" s="14">
        <f>[2]Позвоночник!$O30</f>
        <v>44877.118644067799</v>
      </c>
      <c r="P30" s="14">
        <f t="shared" si="4"/>
        <v>22438.5593220339</v>
      </c>
      <c r="Q30" s="17">
        <f>P30-(P30*$N$13)</f>
        <v>15706.991525423731</v>
      </c>
      <c r="R30" s="67"/>
    </row>
    <row r="31" spans="1:18" ht="30" customHeight="1" thickBot="1" x14ac:dyDescent="0.3">
      <c r="A31" s="28">
        <v>16</v>
      </c>
      <c r="B31" s="35" t="s">
        <v>24</v>
      </c>
      <c r="C31" s="1">
        <f t="shared" si="10"/>
        <v>26100</v>
      </c>
      <c r="D31" s="2">
        <f>СКП!D31+$D$13</f>
        <v>17400</v>
      </c>
      <c r="E31" s="3">
        <f>D31-(D31*$E$13)</f>
        <v>12180</v>
      </c>
      <c r="F31" s="1">
        <f t="shared" si="11"/>
        <v>24450</v>
      </c>
      <c r="G31" s="2">
        <f>СКП!G31+$G$13</f>
        <v>16300</v>
      </c>
      <c r="H31" s="3">
        <f>G31-(G31*$H$13)</f>
        <v>11410</v>
      </c>
      <c r="I31" s="1">
        <f t="shared" si="12"/>
        <v>25050</v>
      </c>
      <c r="J31" s="2">
        <f>СКП!J31+$J$13</f>
        <v>16700</v>
      </c>
      <c r="K31" s="3">
        <f>J31-(J31*$K$13)</f>
        <v>11690</v>
      </c>
      <c r="L31" s="8">
        <f t="shared" si="13"/>
        <v>25350</v>
      </c>
      <c r="M31" s="2">
        <f>СКП!M31+$M$13</f>
        <v>16900</v>
      </c>
      <c r="N31" s="3">
        <f>M31-(M31*$N$13)</f>
        <v>11830</v>
      </c>
      <c r="O31" s="8">
        <f>[2]Позвоночник!$O31</f>
        <v>44877.118644067799</v>
      </c>
      <c r="P31" s="8">
        <f t="shared" si="4"/>
        <v>22438.5593220339</v>
      </c>
      <c r="Q31" s="3">
        <f>P31-(P31*$N$13)</f>
        <v>15706.991525423731</v>
      </c>
      <c r="R31" s="67"/>
    </row>
    <row r="32" spans="1:18" ht="21.75" customHeight="1" thickBot="1" x14ac:dyDescent="0.3">
      <c r="A32" s="4">
        <v>17</v>
      </c>
      <c r="B32" s="43" t="s">
        <v>25</v>
      </c>
      <c r="C32" s="78">
        <f t="shared" si="10"/>
        <v>17100</v>
      </c>
      <c r="D32" s="30">
        <f>СКП!D32+$D$13</f>
        <v>11400</v>
      </c>
      <c r="E32" s="31">
        <f>D32-(D32*$E$13)</f>
        <v>7980</v>
      </c>
      <c r="F32" s="78">
        <f t="shared" si="11"/>
        <v>15450</v>
      </c>
      <c r="G32" s="30">
        <f>СКП!G32+$G$13</f>
        <v>10300</v>
      </c>
      <c r="H32" s="31">
        <f>G32-(G32*$H$13)</f>
        <v>7210</v>
      </c>
      <c r="I32" s="78">
        <f t="shared" si="12"/>
        <v>16050</v>
      </c>
      <c r="J32" s="30">
        <f>СКП!J32+$J$13</f>
        <v>10700</v>
      </c>
      <c r="K32" s="31">
        <f>J32-(J32*$K$13)</f>
        <v>7490</v>
      </c>
      <c r="L32" s="79">
        <f t="shared" si="13"/>
        <v>16350</v>
      </c>
      <c r="M32" s="30">
        <f>СКП!M32+$M$13</f>
        <v>10900</v>
      </c>
      <c r="N32" s="31">
        <f>M32-(M32*$N$13)</f>
        <v>7630</v>
      </c>
      <c r="O32" s="73">
        <f>[2]Позвоночник!$O32</f>
        <v>27342.711864406781</v>
      </c>
      <c r="P32" s="73">
        <f t="shared" si="4"/>
        <v>13671.355932203391</v>
      </c>
      <c r="Q32" s="72">
        <f>P32-(P32*$N$13)</f>
        <v>9569.9491525423728</v>
      </c>
      <c r="R32" s="67"/>
    </row>
    <row r="33" spans="1:17" ht="12.75" hidden="1" customHeight="1" thickBot="1" x14ac:dyDescent="0.3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  <c r="O33" s="67"/>
    </row>
    <row r="34" spans="1:17" ht="18" hidden="1" customHeight="1" x14ac:dyDescent="0.25">
      <c r="C34" s="80">
        <v>500</v>
      </c>
      <c r="D34" s="81"/>
      <c r="E34" s="80"/>
      <c r="F34" s="80"/>
      <c r="G34" s="80"/>
      <c r="H34" s="80"/>
      <c r="I34" s="80"/>
      <c r="J34" s="81"/>
      <c r="K34" s="67"/>
      <c r="L34" s="67"/>
      <c r="M34" s="67"/>
      <c r="N34" s="67"/>
      <c r="O34" s="67"/>
      <c r="P34" s="67"/>
      <c r="Q34" s="67"/>
    </row>
    <row r="35" spans="1:17" ht="13.5" customHeight="1" x14ac:dyDescent="0.2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</row>
    <row r="36" spans="1:17" ht="13.5" customHeight="1" x14ac:dyDescent="0.25">
      <c r="E36" s="200"/>
      <c r="F36" s="200"/>
      <c r="G36" s="200"/>
    </row>
    <row r="38" spans="1:17" ht="13.5" customHeight="1" x14ac:dyDescent="0.25">
      <c r="B38" s="74"/>
      <c r="C38" s="119"/>
      <c r="D38" s="119"/>
      <c r="E38" s="82"/>
      <c r="F38" s="83"/>
      <c r="G38" s="83"/>
      <c r="H38" s="82"/>
      <c r="I38" s="82"/>
      <c r="J38" s="82"/>
    </row>
    <row r="40" spans="1:17" ht="13.5" customHeight="1" x14ac:dyDescent="0.2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</row>
    <row r="41" spans="1:17" ht="13.5" customHeight="1" x14ac:dyDescent="0.25"/>
    <row r="43" spans="1:17" ht="13.5" customHeight="1" x14ac:dyDescent="0.25">
      <c r="C43" s="119"/>
      <c r="D43" s="119"/>
    </row>
  </sheetData>
  <mergeCells count="24">
    <mergeCell ref="A33:N33"/>
    <mergeCell ref="B35:E35"/>
    <mergeCell ref="F35:L35"/>
    <mergeCell ref="B40:E40"/>
    <mergeCell ref="F40:L40"/>
    <mergeCell ref="E36:G36"/>
    <mergeCell ref="A6:N6"/>
    <mergeCell ref="C1:Q1"/>
    <mergeCell ref="J2:Q2"/>
    <mergeCell ref="H3:Q3"/>
    <mergeCell ref="A4:N4"/>
    <mergeCell ref="A5:N5"/>
    <mergeCell ref="A7:Q7"/>
    <mergeCell ref="A9:A12"/>
    <mergeCell ref="B9:B12"/>
    <mergeCell ref="C9:E9"/>
    <mergeCell ref="F9:H9"/>
    <mergeCell ref="I9:K9"/>
    <mergeCell ref="L9:N9"/>
    <mergeCell ref="O9:Q9"/>
    <mergeCell ref="O10:P10"/>
    <mergeCell ref="Q10:Q12"/>
    <mergeCell ref="O11:O12"/>
    <mergeCell ref="P11:P12"/>
  </mergeCells>
  <pageMargins left="0.7" right="0.7" top="0.75" bottom="0.75" header="0.3" footer="0.3"/>
  <pageSetup paperSize="9" scale="65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60" zoomScaleNormal="60" zoomScaleSheetLayoutView="70" workbookViewId="0">
      <selection activeCell="R9" sqref="A9:XFD12"/>
    </sheetView>
  </sheetViews>
  <sheetFormatPr defaultColWidth="9.140625" defaultRowHeight="13.5" outlineLevelRow="1" x14ac:dyDescent="0.25"/>
  <cols>
    <col min="1" max="1" width="4" style="49" customWidth="1"/>
    <col min="2" max="2" width="39" style="49" customWidth="1"/>
    <col min="3" max="3" width="11.7109375" style="49" customWidth="1"/>
    <col min="4" max="4" width="12.5703125" style="49" customWidth="1"/>
    <col min="5" max="5" width="10.140625" style="49" customWidth="1" collapsed="1"/>
    <col min="6" max="7" width="11.7109375" style="49" customWidth="1"/>
    <col min="8" max="8" width="10.5703125" style="49" customWidth="1"/>
    <col min="9" max="10" width="11.7109375" style="49" customWidth="1"/>
    <col min="11" max="11" width="11.7109375" style="49" customWidth="1" collapsed="1"/>
    <col min="12" max="14" width="11.7109375" style="49" customWidth="1"/>
    <col min="15" max="17" width="11.7109375" style="103" hidden="1" customWidth="1"/>
    <col min="18" max="16384" width="9.140625" style="49"/>
  </cols>
  <sheetData>
    <row r="1" spans="1:18" s="112" customFormat="1" ht="18.75" customHeight="1" x14ac:dyDescent="0.25">
      <c r="C1" s="174" t="s">
        <v>61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10"/>
      <c r="D2" s="110"/>
      <c r="E2" s="110"/>
      <c r="F2" s="110"/>
      <c r="G2" s="110"/>
      <c r="H2" s="110"/>
      <c r="I2" s="110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12" customFormat="1" ht="15.75" customHeight="1" x14ac:dyDescent="0.3">
      <c r="C3" s="110"/>
      <c r="D3" s="110"/>
      <c r="E3" s="110"/>
      <c r="F3" s="110"/>
      <c r="G3" s="110"/>
      <c r="H3" s="175" t="s">
        <v>10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15" customHeight="1" x14ac:dyDescent="0.25">
      <c r="A4" s="205" t="s">
        <v>54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49"/>
      <c r="P4" s="49"/>
      <c r="Q4" s="49"/>
    </row>
    <row r="5" spans="1:18" ht="15" customHeight="1" x14ac:dyDescent="0.25">
      <c r="A5" s="206" t="s">
        <v>55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49"/>
      <c r="P5" s="49"/>
      <c r="Q5" s="49"/>
    </row>
    <row r="6" spans="1:18" ht="15" customHeight="1" x14ac:dyDescent="0.25">
      <c r="A6" s="198" t="s">
        <v>29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49"/>
      <c r="P6" s="49"/>
      <c r="Q6" s="49"/>
    </row>
    <row r="7" spans="1:18" ht="18" customHeight="1" x14ac:dyDescent="0.25">
      <c r="A7" s="174" t="s">
        <v>12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8" ht="4.5" customHeight="1" thickBot="1" x14ac:dyDescent="0.3">
      <c r="A8" s="69"/>
      <c r="B8" s="69"/>
      <c r="C8" s="69"/>
      <c r="D8" s="69"/>
      <c r="E8" s="69"/>
      <c r="F8" s="69"/>
      <c r="G8" s="69"/>
      <c r="H8" s="69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68</v>
      </c>
      <c r="D9" s="177"/>
      <c r="E9" s="177"/>
      <c r="F9" s="176" t="s">
        <v>69</v>
      </c>
      <c r="G9" s="177"/>
      <c r="H9" s="178"/>
      <c r="I9" s="187" t="s">
        <v>71</v>
      </c>
      <c r="J9" s="177"/>
      <c r="K9" s="188"/>
      <c r="L9" s="176" t="s">
        <v>70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11" customFormat="1" ht="14.45" hidden="1" customHeight="1" outlineLevel="1" x14ac:dyDescent="0.25">
      <c r="A13" s="52"/>
      <c r="B13" s="52"/>
      <c r="C13" s="115">
        <v>1.5</v>
      </c>
      <c r="D13" s="54">
        <v>2000</v>
      </c>
      <c r="E13" s="70">
        <v>0.3</v>
      </c>
      <c r="F13" s="115">
        <v>1.5</v>
      </c>
      <c r="G13" s="54">
        <v>2000</v>
      </c>
      <c r="H13" s="55">
        <v>0.3</v>
      </c>
      <c r="I13" s="113">
        <v>1.5</v>
      </c>
      <c r="J13" s="54">
        <v>2000</v>
      </c>
      <c r="K13" s="56">
        <v>0.3</v>
      </c>
      <c r="L13" s="100">
        <v>1.5</v>
      </c>
      <c r="M13" s="101">
        <v>2000</v>
      </c>
      <c r="N13" s="102">
        <v>0.3</v>
      </c>
      <c r="O13" s="100">
        <v>1.4</v>
      </c>
      <c r="P13" s="101">
        <v>1300</v>
      </c>
      <c r="Q13" s="102">
        <v>0.3</v>
      </c>
    </row>
    <row r="14" spans="1:18" s="111" customFormat="1" ht="13.9" hidden="1" customHeight="1" outlineLevel="1" thickBot="1" x14ac:dyDescent="0.3">
      <c r="A14" s="60"/>
      <c r="B14" s="60"/>
      <c r="C14" s="116"/>
      <c r="D14" s="44">
        <v>700</v>
      </c>
      <c r="E14" s="44"/>
      <c r="F14" s="116"/>
      <c r="G14" s="44">
        <v>600</v>
      </c>
      <c r="H14" s="45"/>
      <c r="I14" s="114"/>
      <c r="J14" s="63">
        <v>200</v>
      </c>
      <c r="K14" s="46"/>
      <c r="L14" s="64"/>
      <c r="M14" s="63"/>
      <c r="N14" s="45"/>
      <c r="O14" s="64"/>
      <c r="P14" s="63"/>
      <c r="Q14" s="45"/>
    </row>
    <row r="15" spans="1:18" s="112" customFormat="1" ht="27.75" customHeight="1" collapsed="1" x14ac:dyDescent="0.25">
      <c r="A15" s="28">
        <v>1</v>
      </c>
      <c r="B15" s="33" t="s">
        <v>36</v>
      </c>
      <c r="C15" s="25">
        <f t="shared" ref="C15:C20" si="0">D15*$C$13</f>
        <v>12900</v>
      </c>
      <c r="D15" s="22">
        <f>СКП!D16+$D$13</f>
        <v>8600</v>
      </c>
      <c r="E15" s="23" t="s">
        <v>2</v>
      </c>
      <c r="F15" s="25">
        <f t="shared" ref="F15:F20" si="1">G15*$F$13</f>
        <v>11250</v>
      </c>
      <c r="G15" s="22">
        <f>СКП!G16+$G$13</f>
        <v>7500</v>
      </c>
      <c r="H15" s="23" t="s">
        <v>2</v>
      </c>
      <c r="I15" s="25">
        <f t="shared" ref="I15:I20" si="2">J15*$I$13</f>
        <v>11850</v>
      </c>
      <c r="J15" s="22">
        <f>СКП!J16+$J$13</f>
        <v>7900</v>
      </c>
      <c r="K15" s="23" t="s">
        <v>2</v>
      </c>
      <c r="L15" s="24">
        <f t="shared" ref="L15:L20" si="3">M15*$L$13</f>
        <v>12150</v>
      </c>
      <c r="M15" s="22">
        <f>СКП!M16+$M$13</f>
        <v>8100</v>
      </c>
      <c r="N15" s="23" t="s">
        <v>2</v>
      </c>
      <c r="O15" s="24">
        <f>[2]Позвоночник!$O15</f>
        <v>16650.508474576272</v>
      </c>
      <c r="P15" s="24">
        <f t="shared" ref="P15:P32" si="4">IF((O15/2)&lt;M15,M15,(O15/2))</f>
        <v>8325.2542372881362</v>
      </c>
      <c r="Q15" s="23" t="s">
        <v>2</v>
      </c>
      <c r="R15" s="67"/>
    </row>
    <row r="16" spans="1:18" s="112" customFormat="1" ht="27.75" customHeight="1" thickBot="1" x14ac:dyDescent="0.3">
      <c r="A16" s="27">
        <v>2</v>
      </c>
      <c r="B16" s="34" t="s">
        <v>37</v>
      </c>
      <c r="C16" s="16">
        <f t="shared" si="0"/>
        <v>12150</v>
      </c>
      <c r="D16" s="10">
        <f>СКП!D17+$D$13</f>
        <v>8100</v>
      </c>
      <c r="E16" s="17" t="s">
        <v>2</v>
      </c>
      <c r="F16" s="16">
        <f t="shared" si="1"/>
        <v>10500</v>
      </c>
      <c r="G16" s="10">
        <f>СКП!G17+$G$13</f>
        <v>7000</v>
      </c>
      <c r="H16" s="17" t="s">
        <v>2</v>
      </c>
      <c r="I16" s="16">
        <f t="shared" si="2"/>
        <v>11100</v>
      </c>
      <c r="J16" s="10">
        <f>СКП!J17+$J$13</f>
        <v>7400</v>
      </c>
      <c r="K16" s="17" t="s">
        <v>2</v>
      </c>
      <c r="L16" s="14">
        <f t="shared" si="3"/>
        <v>11400</v>
      </c>
      <c r="M16" s="7">
        <f>СКП!M17+$M$13</f>
        <v>7600</v>
      </c>
      <c r="N16" s="17" t="s">
        <v>2</v>
      </c>
      <c r="O16" s="14">
        <f>[2]Позвоночник!$O16</f>
        <v>16650.508474576272</v>
      </c>
      <c r="P16" s="14">
        <f t="shared" si="4"/>
        <v>8325.2542372881362</v>
      </c>
      <c r="Q16" s="17" t="s">
        <v>2</v>
      </c>
      <c r="R16" s="67"/>
    </row>
    <row r="17" spans="1:18" s="112" customFormat="1" ht="30" customHeight="1" x14ac:dyDescent="0.25">
      <c r="A17" s="28">
        <v>3</v>
      </c>
      <c r="B17" s="33" t="s">
        <v>26</v>
      </c>
      <c r="C17" s="25">
        <f t="shared" si="0"/>
        <v>14250</v>
      </c>
      <c r="D17" s="48">
        <f>СКП!D18+$D$13</f>
        <v>9500</v>
      </c>
      <c r="E17" s="23" t="s">
        <v>2</v>
      </c>
      <c r="F17" s="25">
        <f t="shared" si="1"/>
        <v>12600</v>
      </c>
      <c r="G17" s="22">
        <f>СКП!G18+$G$13</f>
        <v>8400</v>
      </c>
      <c r="H17" s="23" t="s">
        <v>2</v>
      </c>
      <c r="I17" s="25">
        <f t="shared" si="2"/>
        <v>13200</v>
      </c>
      <c r="J17" s="22">
        <f>СКП!J18+$J$13</f>
        <v>8800</v>
      </c>
      <c r="K17" s="23" t="s">
        <v>2</v>
      </c>
      <c r="L17" s="24">
        <f t="shared" si="3"/>
        <v>13500</v>
      </c>
      <c r="M17" s="22">
        <f>СКП!M18+$M$13</f>
        <v>9000</v>
      </c>
      <c r="N17" s="23" t="s">
        <v>2</v>
      </c>
      <c r="O17" s="24">
        <f>[2]Позвоночник!$O17</f>
        <v>18681.694915254237</v>
      </c>
      <c r="P17" s="24">
        <f t="shared" si="4"/>
        <v>9340.8474576271183</v>
      </c>
      <c r="Q17" s="23" t="s">
        <v>2</v>
      </c>
      <c r="R17" s="67"/>
    </row>
    <row r="18" spans="1:18" s="112" customFormat="1" ht="24.75" customHeight="1" thickBot="1" x14ac:dyDescent="0.3">
      <c r="A18" s="27">
        <v>4</v>
      </c>
      <c r="B18" s="34" t="s">
        <v>30</v>
      </c>
      <c r="C18" s="16">
        <f t="shared" si="0"/>
        <v>13350</v>
      </c>
      <c r="D18" s="7">
        <f>СКП!D19+$D$13</f>
        <v>8900</v>
      </c>
      <c r="E18" s="17" t="s">
        <v>2</v>
      </c>
      <c r="F18" s="16">
        <f t="shared" si="1"/>
        <v>11700</v>
      </c>
      <c r="G18" s="118">
        <f>СКП!G19+$G$13</f>
        <v>7800</v>
      </c>
      <c r="H18" s="17" t="s">
        <v>2</v>
      </c>
      <c r="I18" s="16">
        <f t="shared" si="2"/>
        <v>12300</v>
      </c>
      <c r="J18" s="7">
        <f>СКП!J19+$J$13</f>
        <v>8200</v>
      </c>
      <c r="K18" s="17" t="s">
        <v>2</v>
      </c>
      <c r="L18" s="14">
        <f t="shared" si="3"/>
        <v>12600</v>
      </c>
      <c r="M18" s="7">
        <f>СКП!M19+$M$13</f>
        <v>8400</v>
      </c>
      <c r="N18" s="17" t="s">
        <v>2</v>
      </c>
      <c r="O18" s="14">
        <f>[2]Позвоночник!$O18</f>
        <v>18681.694915254237</v>
      </c>
      <c r="P18" s="14">
        <f t="shared" si="4"/>
        <v>9340.8474576271183</v>
      </c>
      <c r="Q18" s="17" t="s">
        <v>2</v>
      </c>
      <c r="R18" s="67"/>
    </row>
    <row r="19" spans="1:18" s="112" customFormat="1" ht="37.5" customHeight="1" x14ac:dyDescent="0.25">
      <c r="A19" s="28">
        <v>5</v>
      </c>
      <c r="B19" s="34" t="s">
        <v>27</v>
      </c>
      <c r="C19" s="16">
        <f t="shared" si="0"/>
        <v>18750</v>
      </c>
      <c r="D19" s="118">
        <f>СКП!D20+$D$13</f>
        <v>12500</v>
      </c>
      <c r="E19" s="17">
        <f t="shared" ref="E19:E26" si="5">D19-(D19*$E$13)</f>
        <v>8750</v>
      </c>
      <c r="F19" s="16">
        <f t="shared" si="1"/>
        <v>17100</v>
      </c>
      <c r="G19" s="7">
        <f>СКП!G20+$G$13</f>
        <v>11400</v>
      </c>
      <c r="H19" s="17">
        <f t="shared" ref="H19:H26" si="6">G19-(G19*$H$13)</f>
        <v>7980</v>
      </c>
      <c r="I19" s="16">
        <f t="shared" si="2"/>
        <v>17700</v>
      </c>
      <c r="J19" s="118">
        <f>СКП!J20+$J$13</f>
        <v>11800</v>
      </c>
      <c r="K19" s="17">
        <f t="shared" ref="K19:K26" si="7">J19-(J19*$K$13)</f>
        <v>8260</v>
      </c>
      <c r="L19" s="14">
        <f t="shared" si="3"/>
        <v>18000</v>
      </c>
      <c r="M19" s="7">
        <f>СКП!M20+$M$13</f>
        <v>12000</v>
      </c>
      <c r="N19" s="17">
        <f t="shared" ref="N19:N26" si="8">M19-(M19*$N$13)</f>
        <v>8400</v>
      </c>
      <c r="O19" s="14">
        <f>[2]Позвоночник!$O19</f>
        <v>25589.152542372882</v>
      </c>
      <c r="P19" s="14">
        <f t="shared" si="4"/>
        <v>12794.576271186441</v>
      </c>
      <c r="Q19" s="17">
        <f t="shared" ref="Q19:Q26" si="9">P19-(P19*$N$13)</f>
        <v>8956.203389830509</v>
      </c>
      <c r="R19" s="67"/>
    </row>
    <row r="20" spans="1:18" s="112" customFormat="1" ht="27.75" customHeight="1" thickBot="1" x14ac:dyDescent="0.3">
      <c r="A20" s="27">
        <v>6</v>
      </c>
      <c r="B20" s="34" t="s">
        <v>15</v>
      </c>
      <c r="C20" s="16">
        <f t="shared" si="0"/>
        <v>17700</v>
      </c>
      <c r="D20" s="7">
        <f>СКП!D21+$D$13</f>
        <v>11800</v>
      </c>
      <c r="E20" s="17">
        <f t="shared" si="5"/>
        <v>8260</v>
      </c>
      <c r="F20" s="16">
        <f t="shared" si="1"/>
        <v>16050</v>
      </c>
      <c r="G20" s="118">
        <f>СКП!G21+$G$13</f>
        <v>10700</v>
      </c>
      <c r="H20" s="17">
        <f t="shared" si="6"/>
        <v>7490</v>
      </c>
      <c r="I20" s="16">
        <f t="shared" si="2"/>
        <v>16650</v>
      </c>
      <c r="J20" s="7">
        <f>СКП!J21+$J$13</f>
        <v>11100</v>
      </c>
      <c r="K20" s="17">
        <f t="shared" si="7"/>
        <v>7770</v>
      </c>
      <c r="L20" s="14">
        <f t="shared" si="3"/>
        <v>16950</v>
      </c>
      <c r="M20" s="7">
        <f>СКП!M21+$M$13</f>
        <v>11300</v>
      </c>
      <c r="N20" s="17">
        <f t="shared" si="8"/>
        <v>7910</v>
      </c>
      <c r="O20" s="14">
        <f>[2]Позвоночник!$O20</f>
        <v>25589.152542372882</v>
      </c>
      <c r="P20" s="14">
        <f t="shared" si="4"/>
        <v>12794.576271186441</v>
      </c>
      <c r="Q20" s="17">
        <f t="shared" si="9"/>
        <v>8956.203389830509</v>
      </c>
      <c r="R20" s="67"/>
    </row>
    <row r="21" spans="1:18" s="112" customFormat="1" ht="27.75" customHeight="1" x14ac:dyDescent="0.25">
      <c r="A21" s="28">
        <v>7</v>
      </c>
      <c r="B21" s="34" t="s">
        <v>35</v>
      </c>
      <c r="C21" s="16">
        <f>D21*$C$13</f>
        <v>19050</v>
      </c>
      <c r="D21" s="7">
        <f>СКП!D22+$D$13</f>
        <v>12700</v>
      </c>
      <c r="E21" s="17">
        <f t="shared" si="5"/>
        <v>8890</v>
      </c>
      <c r="F21" s="16">
        <f>G21*$F$13</f>
        <v>17400</v>
      </c>
      <c r="G21" s="5">
        <f>СКП!G22+$G$13</f>
        <v>11600</v>
      </c>
      <c r="H21" s="17">
        <f t="shared" si="6"/>
        <v>8120</v>
      </c>
      <c r="I21" s="16">
        <f>J21*$I$13</f>
        <v>18000</v>
      </c>
      <c r="J21" s="7">
        <f>СКП!J22+$J$13</f>
        <v>12000</v>
      </c>
      <c r="K21" s="17">
        <f t="shared" si="7"/>
        <v>8400</v>
      </c>
      <c r="L21" s="14">
        <f>M21*$L$13</f>
        <v>18300</v>
      </c>
      <c r="M21" s="7">
        <f>СКП!M22+$M$13</f>
        <v>12200</v>
      </c>
      <c r="N21" s="17">
        <f t="shared" si="8"/>
        <v>8540</v>
      </c>
      <c r="O21" s="14">
        <f>[2]Позвоночник!$O21</f>
        <v>25589.152542372882</v>
      </c>
      <c r="P21" s="14">
        <f t="shared" si="4"/>
        <v>12794.576271186441</v>
      </c>
      <c r="Q21" s="17">
        <f t="shared" si="9"/>
        <v>8956.203389830509</v>
      </c>
      <c r="R21" s="67"/>
    </row>
    <row r="22" spans="1:18" s="112" customFormat="1" ht="27" customHeight="1" thickBot="1" x14ac:dyDescent="0.3">
      <c r="A22" s="27">
        <v>8</v>
      </c>
      <c r="B22" s="34" t="s">
        <v>16</v>
      </c>
      <c r="C22" s="16">
        <f t="shared" ref="C22:C32" si="10">D22*$C$13</f>
        <v>16500</v>
      </c>
      <c r="D22" s="118">
        <f>СКП!D23+$D$13</f>
        <v>11000</v>
      </c>
      <c r="E22" s="17">
        <f t="shared" si="5"/>
        <v>7700</v>
      </c>
      <c r="F22" s="16">
        <f t="shared" ref="F22:F32" si="11">G22*$F$13</f>
        <v>14850</v>
      </c>
      <c r="G22" s="5">
        <f>СКП!G23+$G$13</f>
        <v>9900</v>
      </c>
      <c r="H22" s="17">
        <f t="shared" si="6"/>
        <v>6930</v>
      </c>
      <c r="I22" s="16">
        <f t="shared" ref="I22:I32" si="12">J22*$I$13</f>
        <v>15450</v>
      </c>
      <c r="J22" s="7">
        <f>СКП!J23+$J$13</f>
        <v>10300</v>
      </c>
      <c r="K22" s="17">
        <f t="shared" si="7"/>
        <v>7210</v>
      </c>
      <c r="L22" s="14">
        <f t="shared" ref="L22:L32" si="13">M22*$L$13</f>
        <v>15750</v>
      </c>
      <c r="M22" s="7">
        <f>СКП!M23+$M$13</f>
        <v>10500</v>
      </c>
      <c r="N22" s="17">
        <f t="shared" si="8"/>
        <v>7350</v>
      </c>
      <c r="O22" s="14">
        <f>[2]Позвоночник!$O22</f>
        <v>25589.152542372882</v>
      </c>
      <c r="P22" s="14">
        <f t="shared" si="4"/>
        <v>12794.576271186441</v>
      </c>
      <c r="Q22" s="17">
        <f t="shared" si="9"/>
        <v>8956.203389830509</v>
      </c>
      <c r="R22" s="67"/>
    </row>
    <row r="23" spans="1:18" s="112" customFormat="1" ht="26.25" customHeight="1" x14ac:dyDescent="0.25">
      <c r="A23" s="28">
        <v>9</v>
      </c>
      <c r="B23" s="34" t="s">
        <v>17</v>
      </c>
      <c r="C23" s="16">
        <f t="shared" si="10"/>
        <v>15450</v>
      </c>
      <c r="D23" s="7">
        <f>СКП!D24+$D$13</f>
        <v>10300</v>
      </c>
      <c r="E23" s="17">
        <f t="shared" si="5"/>
        <v>7210</v>
      </c>
      <c r="F23" s="16">
        <f t="shared" si="11"/>
        <v>13800</v>
      </c>
      <c r="G23" s="5">
        <f>СКП!G24+$G$13</f>
        <v>9200</v>
      </c>
      <c r="H23" s="17">
        <f t="shared" si="6"/>
        <v>6440</v>
      </c>
      <c r="I23" s="16">
        <f t="shared" si="12"/>
        <v>14400</v>
      </c>
      <c r="J23" s="7">
        <f>СКП!J24+$J$13</f>
        <v>9600</v>
      </c>
      <c r="K23" s="17">
        <f t="shared" si="7"/>
        <v>6720</v>
      </c>
      <c r="L23" s="14">
        <f t="shared" si="13"/>
        <v>14700</v>
      </c>
      <c r="M23" s="7">
        <f>СКП!M24+$M$13</f>
        <v>9800</v>
      </c>
      <c r="N23" s="17">
        <f t="shared" si="8"/>
        <v>6860</v>
      </c>
      <c r="O23" s="14">
        <f>[2]Позвоночник!$O23</f>
        <v>25589.152542372882</v>
      </c>
      <c r="P23" s="14">
        <f t="shared" si="4"/>
        <v>12794.576271186441</v>
      </c>
      <c r="Q23" s="17">
        <f t="shared" si="9"/>
        <v>8956.203389830509</v>
      </c>
      <c r="R23" s="67"/>
    </row>
    <row r="24" spans="1:18" s="112" customFormat="1" ht="26.25" customHeight="1" thickBot="1" x14ac:dyDescent="0.3">
      <c r="A24" s="27">
        <v>10</v>
      </c>
      <c r="B24" s="34" t="s">
        <v>18</v>
      </c>
      <c r="C24" s="16">
        <f t="shared" si="10"/>
        <v>21900</v>
      </c>
      <c r="D24" s="118">
        <f>СКП!D25+$D$13</f>
        <v>14600</v>
      </c>
      <c r="E24" s="17">
        <f t="shared" si="5"/>
        <v>10220</v>
      </c>
      <c r="F24" s="16">
        <f t="shared" si="11"/>
        <v>20250</v>
      </c>
      <c r="G24" s="7">
        <f>СКП!G25+$G$13</f>
        <v>13500</v>
      </c>
      <c r="H24" s="17">
        <f t="shared" si="6"/>
        <v>9450</v>
      </c>
      <c r="I24" s="16">
        <f t="shared" si="12"/>
        <v>20850</v>
      </c>
      <c r="J24" s="10">
        <f>СКП!J25+$J$13</f>
        <v>13900</v>
      </c>
      <c r="K24" s="17">
        <f t="shared" si="7"/>
        <v>9730</v>
      </c>
      <c r="L24" s="14">
        <f t="shared" si="13"/>
        <v>21150</v>
      </c>
      <c r="M24" s="7">
        <f>СКП!M25+$M$13</f>
        <v>14100</v>
      </c>
      <c r="N24" s="17">
        <f t="shared" si="8"/>
        <v>9870</v>
      </c>
      <c r="O24" s="14">
        <f>[2]Позвоночник!$O24</f>
        <v>29096.271186440677</v>
      </c>
      <c r="P24" s="14">
        <f t="shared" si="4"/>
        <v>14548.135593220339</v>
      </c>
      <c r="Q24" s="17">
        <f t="shared" si="9"/>
        <v>10183.694915254237</v>
      </c>
      <c r="R24" s="67"/>
    </row>
    <row r="25" spans="1:18" s="112" customFormat="1" ht="26.25" customHeight="1" x14ac:dyDescent="0.25">
      <c r="A25" s="28">
        <v>11</v>
      </c>
      <c r="B25" s="34" t="s">
        <v>19</v>
      </c>
      <c r="C25" s="16">
        <f t="shared" si="10"/>
        <v>20700</v>
      </c>
      <c r="D25" s="7">
        <f>СКП!D26+$D$13</f>
        <v>13800</v>
      </c>
      <c r="E25" s="17">
        <f t="shared" si="5"/>
        <v>9660</v>
      </c>
      <c r="F25" s="16">
        <f t="shared" si="11"/>
        <v>19050</v>
      </c>
      <c r="G25" s="7">
        <f>СКП!G26+$G$13</f>
        <v>12700</v>
      </c>
      <c r="H25" s="17">
        <f t="shared" si="6"/>
        <v>8890</v>
      </c>
      <c r="I25" s="16">
        <f t="shared" si="12"/>
        <v>19650</v>
      </c>
      <c r="J25" s="10">
        <f>СКП!J26+$J$13</f>
        <v>13100</v>
      </c>
      <c r="K25" s="17">
        <f t="shared" si="7"/>
        <v>9170</v>
      </c>
      <c r="L25" s="14">
        <f t="shared" si="13"/>
        <v>19950</v>
      </c>
      <c r="M25" s="7">
        <f>СКП!M26+$M$13</f>
        <v>13300</v>
      </c>
      <c r="N25" s="17">
        <f t="shared" si="8"/>
        <v>9310</v>
      </c>
      <c r="O25" s="14">
        <f>[2]Позвоночник!$O25</f>
        <v>29096.271186440677</v>
      </c>
      <c r="P25" s="14">
        <f t="shared" si="4"/>
        <v>14548.135593220339</v>
      </c>
      <c r="Q25" s="17">
        <f t="shared" si="9"/>
        <v>10183.694915254237</v>
      </c>
      <c r="R25" s="67"/>
    </row>
    <row r="26" spans="1:18" s="112" customFormat="1" ht="30" customHeight="1" thickBot="1" x14ac:dyDescent="0.3">
      <c r="A26" s="27">
        <v>12</v>
      </c>
      <c r="B26" s="35" t="s">
        <v>28</v>
      </c>
      <c r="C26" s="1">
        <f t="shared" si="10"/>
        <v>15450</v>
      </c>
      <c r="D26" s="10">
        <f>СКП!D27+$D$13</f>
        <v>10300</v>
      </c>
      <c r="E26" s="3">
        <f t="shared" si="5"/>
        <v>7210</v>
      </c>
      <c r="F26" s="1">
        <f t="shared" si="11"/>
        <v>13800</v>
      </c>
      <c r="G26" s="10">
        <f>СКП!G27+$G$13</f>
        <v>9200</v>
      </c>
      <c r="H26" s="3">
        <f t="shared" si="6"/>
        <v>6440</v>
      </c>
      <c r="I26" s="1">
        <f t="shared" si="12"/>
        <v>14400</v>
      </c>
      <c r="J26" s="10">
        <f>СКП!J27+$J$13</f>
        <v>9600</v>
      </c>
      <c r="K26" s="3">
        <f t="shared" si="7"/>
        <v>6720</v>
      </c>
      <c r="L26" s="8">
        <f t="shared" si="13"/>
        <v>14700</v>
      </c>
      <c r="M26" s="2">
        <f>СКП!M27+$M$13</f>
        <v>9800</v>
      </c>
      <c r="N26" s="3">
        <f t="shared" si="8"/>
        <v>6860</v>
      </c>
      <c r="O26" s="96">
        <f>[2]Позвоночник!$O26</f>
        <v>26023.389830508477</v>
      </c>
      <c r="P26" s="2">
        <f t="shared" si="4"/>
        <v>13011.694915254238</v>
      </c>
      <c r="Q26" s="3">
        <f t="shared" si="9"/>
        <v>9108.1864406779678</v>
      </c>
      <c r="R26" s="67"/>
    </row>
    <row r="27" spans="1:18" s="112" customFormat="1" ht="30" customHeight="1" x14ac:dyDescent="0.25">
      <c r="A27" s="28">
        <v>13</v>
      </c>
      <c r="B27" s="36" t="s">
        <v>20</v>
      </c>
      <c r="C27" s="12">
        <f t="shared" si="10"/>
        <v>14100</v>
      </c>
      <c r="D27" s="22">
        <f>СКП!D28+$D$13</f>
        <v>9400</v>
      </c>
      <c r="E27" s="13" t="s">
        <v>2</v>
      </c>
      <c r="F27" s="12">
        <f t="shared" si="11"/>
        <v>12450</v>
      </c>
      <c r="G27" s="22">
        <f>СКП!G28+$G$13</f>
        <v>8300</v>
      </c>
      <c r="H27" s="13" t="s">
        <v>2</v>
      </c>
      <c r="I27" s="12">
        <f t="shared" si="12"/>
        <v>13050</v>
      </c>
      <c r="J27" s="22">
        <f>СКП!J28+$J$13</f>
        <v>8700</v>
      </c>
      <c r="K27" s="13" t="s">
        <v>2</v>
      </c>
      <c r="L27" s="9">
        <f t="shared" si="13"/>
        <v>13350</v>
      </c>
      <c r="M27" s="10">
        <f>СКП!M28+$M$13</f>
        <v>8900</v>
      </c>
      <c r="N27" s="13" t="s">
        <v>2</v>
      </c>
      <c r="O27" s="9">
        <f>[2]Позвоночник!$O27</f>
        <v>22523.389830508477</v>
      </c>
      <c r="P27" s="9">
        <f t="shared" si="4"/>
        <v>11261.694915254238</v>
      </c>
      <c r="Q27" s="13" t="s">
        <v>2</v>
      </c>
      <c r="R27" s="67"/>
    </row>
    <row r="28" spans="1:18" s="112" customFormat="1" ht="26.25" customHeight="1" thickBot="1" x14ac:dyDescent="0.3">
      <c r="A28" s="27">
        <v>14</v>
      </c>
      <c r="B28" s="34" t="s">
        <v>21</v>
      </c>
      <c r="C28" s="16">
        <f t="shared" si="10"/>
        <v>15600</v>
      </c>
      <c r="D28" s="7">
        <f>СКП!D29+$D$13</f>
        <v>10400</v>
      </c>
      <c r="E28" s="17">
        <f>D28-(D28*$E$13)</f>
        <v>7280</v>
      </c>
      <c r="F28" s="16">
        <f t="shared" si="11"/>
        <v>13950</v>
      </c>
      <c r="G28" s="7">
        <f>СКП!G29+$G$13</f>
        <v>9300</v>
      </c>
      <c r="H28" s="17">
        <f>G28-(G28*$H$13)</f>
        <v>6510</v>
      </c>
      <c r="I28" s="16">
        <f t="shared" si="12"/>
        <v>14550</v>
      </c>
      <c r="J28" s="118">
        <f>СКП!J29+$J$13</f>
        <v>9700</v>
      </c>
      <c r="K28" s="17">
        <f>J28-(J28*$K$13)</f>
        <v>6790</v>
      </c>
      <c r="L28" s="14">
        <f t="shared" si="13"/>
        <v>14850</v>
      </c>
      <c r="M28" s="7">
        <f>СКП!M29+$M$13</f>
        <v>9900</v>
      </c>
      <c r="N28" s="17">
        <f>M28-(M28*$N$13)</f>
        <v>6930</v>
      </c>
      <c r="O28" s="14">
        <f>[2]Позвоночник!$O28</f>
        <v>23836.779661016953</v>
      </c>
      <c r="P28" s="14">
        <f t="shared" si="4"/>
        <v>11918.389830508477</v>
      </c>
      <c r="Q28" s="17">
        <f>P28-(P28*$N$13)</f>
        <v>8342.8728813559337</v>
      </c>
      <c r="R28" s="67"/>
    </row>
    <row r="29" spans="1:18" s="112" customFormat="1" ht="30" customHeight="1" thickBot="1" x14ac:dyDescent="0.3">
      <c r="A29" s="28">
        <v>15</v>
      </c>
      <c r="B29" s="34" t="s">
        <v>22</v>
      </c>
      <c r="C29" s="16">
        <f t="shared" si="10"/>
        <v>19800</v>
      </c>
      <c r="D29" s="118">
        <f>СКП!D30+$D$13</f>
        <v>13200</v>
      </c>
      <c r="E29" s="17">
        <f>D29-(D29*$E$13)</f>
        <v>9240</v>
      </c>
      <c r="F29" s="16">
        <f t="shared" si="11"/>
        <v>18150</v>
      </c>
      <c r="G29" s="7">
        <f>СКП!G30+$G$13</f>
        <v>12100</v>
      </c>
      <c r="H29" s="17">
        <f>G29-(G29*$H$13)</f>
        <v>8470</v>
      </c>
      <c r="I29" s="16">
        <f t="shared" si="12"/>
        <v>18750</v>
      </c>
      <c r="J29" s="7">
        <f>СКП!J30+$J$13</f>
        <v>12500</v>
      </c>
      <c r="K29" s="17">
        <f>J29-(J29*$K$13)</f>
        <v>8750</v>
      </c>
      <c r="L29" s="14">
        <f t="shared" si="13"/>
        <v>19050</v>
      </c>
      <c r="M29" s="7">
        <f>СКП!M30+$M$13</f>
        <v>12700</v>
      </c>
      <c r="N29" s="17">
        <f>M29-(M29*$N$13)</f>
        <v>8890</v>
      </c>
      <c r="O29" s="14">
        <f>[2]Позвоночник!$O29</f>
        <v>36109.322033898301</v>
      </c>
      <c r="P29" s="14">
        <f t="shared" si="4"/>
        <v>18054.661016949151</v>
      </c>
      <c r="Q29" s="17">
        <f>P29-(P29*$N$13)</f>
        <v>12638.262711864405</v>
      </c>
      <c r="R29" s="67"/>
    </row>
    <row r="30" spans="1:18" s="112" customFormat="1" ht="30" hidden="1" customHeight="1" thickBot="1" x14ac:dyDescent="0.3">
      <c r="A30" s="27">
        <v>16</v>
      </c>
      <c r="B30" s="34" t="s">
        <v>23</v>
      </c>
      <c r="C30" s="16"/>
      <c r="D30" s="5"/>
      <c r="E30" s="17"/>
      <c r="F30" s="16"/>
      <c r="G30" s="118"/>
      <c r="H30" s="17"/>
      <c r="I30" s="16"/>
      <c r="J30" s="118"/>
      <c r="K30" s="17"/>
      <c r="L30" s="14"/>
      <c r="M30" s="7"/>
      <c r="N30" s="17"/>
      <c r="O30" s="14">
        <f>[2]Позвоночник!$O30</f>
        <v>44877.118644067799</v>
      </c>
      <c r="P30" s="14">
        <f t="shared" si="4"/>
        <v>22438.5593220339</v>
      </c>
      <c r="Q30" s="17">
        <f>P30-(P30*$N$13)</f>
        <v>15706.991525423731</v>
      </c>
      <c r="R30" s="67"/>
    </row>
    <row r="31" spans="1:18" s="112" customFormat="1" ht="30" customHeight="1" thickBot="1" x14ac:dyDescent="0.3">
      <c r="A31" s="123">
        <v>16</v>
      </c>
      <c r="B31" s="124" t="s">
        <v>24</v>
      </c>
      <c r="C31" s="20">
        <f t="shared" si="10"/>
        <v>26700</v>
      </c>
      <c r="D31" s="5">
        <f>СКП!D31+$D$13</f>
        <v>17800</v>
      </c>
      <c r="E31" s="21">
        <f>D31-(D31*$E$13)</f>
        <v>12460</v>
      </c>
      <c r="F31" s="20">
        <f t="shared" si="11"/>
        <v>25050</v>
      </c>
      <c r="G31" s="5">
        <f>СКП!G31+$G$13</f>
        <v>16700</v>
      </c>
      <c r="H31" s="21">
        <f>G31-(G31*$H$13)</f>
        <v>11690</v>
      </c>
      <c r="I31" s="20">
        <f t="shared" si="12"/>
        <v>25650</v>
      </c>
      <c r="J31" s="5">
        <f>СКП!J31+$J$13</f>
        <v>17100</v>
      </c>
      <c r="K31" s="21">
        <f>J31-(J31*$K$13)</f>
        <v>11970</v>
      </c>
      <c r="L31" s="18">
        <f t="shared" si="13"/>
        <v>25950</v>
      </c>
      <c r="M31" s="5">
        <f>СКП!M31+$M$13</f>
        <v>17300</v>
      </c>
      <c r="N31" s="21">
        <f>M31-(M31*$N$13)</f>
        <v>12110</v>
      </c>
      <c r="O31" s="8">
        <f>[2]Позвоночник!$O31</f>
        <v>44877.118644067799</v>
      </c>
      <c r="P31" s="8">
        <f t="shared" si="4"/>
        <v>22438.5593220339</v>
      </c>
      <c r="Q31" s="3">
        <f>P31-(P31*$N$13)</f>
        <v>15706.991525423731</v>
      </c>
      <c r="R31" s="67"/>
    </row>
    <row r="32" spans="1:18" s="112" customFormat="1" ht="21.75" customHeight="1" thickBot="1" x14ac:dyDescent="0.3">
      <c r="A32" s="125">
        <v>17</v>
      </c>
      <c r="B32" s="126" t="s">
        <v>25</v>
      </c>
      <c r="C32" s="78">
        <f t="shared" si="10"/>
        <v>17700</v>
      </c>
      <c r="D32" s="30">
        <f>СКП!D32+$D$13</f>
        <v>11800</v>
      </c>
      <c r="E32" s="31">
        <f>D32-(D32*$E$13)</f>
        <v>8260</v>
      </c>
      <c r="F32" s="78">
        <f t="shared" si="11"/>
        <v>16050</v>
      </c>
      <c r="G32" s="30">
        <f>СКП!G32+$G$13</f>
        <v>10700</v>
      </c>
      <c r="H32" s="31">
        <f>G32-(G32*$H$13)</f>
        <v>7490</v>
      </c>
      <c r="I32" s="78">
        <f t="shared" si="12"/>
        <v>16650</v>
      </c>
      <c r="J32" s="30">
        <f>СКП!J32+$J$13</f>
        <v>11100</v>
      </c>
      <c r="K32" s="31">
        <f>J32-(J32*$K$13)</f>
        <v>7770</v>
      </c>
      <c r="L32" s="79">
        <f t="shared" si="13"/>
        <v>16950</v>
      </c>
      <c r="M32" s="30">
        <f>СКП!M32+$M$13</f>
        <v>11300</v>
      </c>
      <c r="N32" s="31">
        <f>M32-(M32*$N$13)</f>
        <v>7910</v>
      </c>
      <c r="O32" s="73">
        <f>[2]Позвоночник!$O32</f>
        <v>27342.711864406781</v>
      </c>
      <c r="P32" s="73">
        <f t="shared" si="4"/>
        <v>13671.355932203391</v>
      </c>
      <c r="Q32" s="72">
        <f>P32-(P32*$N$13)</f>
        <v>9569.9491525423728</v>
      </c>
      <c r="R32" s="67"/>
    </row>
    <row r="33" spans="1:17" ht="12.75" hidden="1" customHeight="1" thickBot="1" x14ac:dyDescent="0.3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  <c r="O33" s="67"/>
      <c r="P33" s="49"/>
      <c r="Q33" s="49"/>
    </row>
    <row r="34" spans="1:17" ht="18" hidden="1" customHeight="1" x14ac:dyDescent="0.25">
      <c r="C34" s="80">
        <v>500</v>
      </c>
      <c r="D34" s="81"/>
      <c r="E34" s="80"/>
      <c r="F34" s="80"/>
      <c r="G34" s="80"/>
      <c r="H34" s="80"/>
      <c r="I34" s="80"/>
      <c r="J34" s="81"/>
      <c r="K34" s="67"/>
      <c r="L34" s="67"/>
      <c r="M34" s="67"/>
      <c r="N34" s="67"/>
      <c r="O34" s="67"/>
      <c r="P34" s="67"/>
      <c r="Q34" s="67"/>
    </row>
    <row r="35" spans="1:17" ht="13.5" customHeight="1" x14ac:dyDescent="0.2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O35" s="49"/>
    </row>
    <row r="36" spans="1:17" ht="13.5" customHeight="1" x14ac:dyDescent="0.25">
      <c r="E36" s="200"/>
      <c r="F36" s="200"/>
      <c r="G36" s="200"/>
    </row>
    <row r="38" spans="1:17" ht="13.5" customHeight="1" x14ac:dyDescent="0.25">
      <c r="B38" s="74"/>
      <c r="C38" s="75"/>
      <c r="D38" s="75"/>
      <c r="E38" s="82"/>
      <c r="F38" s="83"/>
      <c r="G38" s="83"/>
      <c r="H38" s="82"/>
      <c r="I38" s="82"/>
      <c r="J38" s="82"/>
    </row>
    <row r="40" spans="1:17" ht="13.5" customHeight="1" x14ac:dyDescent="0.2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O40" s="49"/>
    </row>
    <row r="41" spans="1:17" ht="13.5" customHeight="1" x14ac:dyDescent="0.25"/>
    <row r="43" spans="1:17" ht="13.5" customHeight="1" x14ac:dyDescent="0.25">
      <c r="C43" s="75"/>
      <c r="D43" s="75"/>
    </row>
  </sheetData>
  <mergeCells count="24">
    <mergeCell ref="B40:E40"/>
    <mergeCell ref="F40:L40"/>
    <mergeCell ref="E36:G36"/>
    <mergeCell ref="A33:N33"/>
    <mergeCell ref="B35:E35"/>
    <mergeCell ref="F35:L35"/>
    <mergeCell ref="C1:Q1"/>
    <mergeCell ref="J2:Q2"/>
    <mergeCell ref="H3:Q3"/>
    <mergeCell ref="A7:Q7"/>
    <mergeCell ref="A6:N6"/>
    <mergeCell ref="A4:N4"/>
    <mergeCell ref="A5:N5"/>
    <mergeCell ref="O11:O12"/>
    <mergeCell ref="P11:P12"/>
    <mergeCell ref="A9:A12"/>
    <mergeCell ref="B9:B12"/>
    <mergeCell ref="C9:E9"/>
    <mergeCell ref="F9:H9"/>
    <mergeCell ref="I9:K9"/>
    <mergeCell ref="L9:N9"/>
    <mergeCell ref="O9:Q9"/>
    <mergeCell ref="O10:P10"/>
    <mergeCell ref="Q10:Q12"/>
  </mergeCells>
  <pageMargins left="0.7" right="0.7" top="0.75" bottom="0.75" header="0.3" footer="0.3"/>
  <pageSetup paperSize="9" scale="66" orientation="landscape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="80" zoomScaleNormal="80" workbookViewId="0">
      <selection activeCell="D1" sqref="D1:J1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3" width="15.5703125" style="49" customWidth="1"/>
    <col min="4" max="4" width="17.7109375" style="49" customWidth="1"/>
    <col min="5" max="5" width="15.5703125" style="49" customWidth="1"/>
    <col min="6" max="6" width="17.7109375" style="49" customWidth="1"/>
    <col min="7" max="7" width="15.5703125" style="49" customWidth="1"/>
    <col min="8" max="8" width="17.28515625" style="49" customWidth="1"/>
    <col min="9" max="9" width="15.5703125" style="49" customWidth="1"/>
    <col min="10" max="10" width="17.7109375" style="49" customWidth="1"/>
    <col min="11" max="16384" width="9.140625" style="49"/>
  </cols>
  <sheetData>
    <row r="1" spans="1:16" s="112" customFormat="1" ht="18.75" customHeight="1" x14ac:dyDescent="0.25">
      <c r="A1" s="117"/>
      <c r="B1" s="117"/>
      <c r="C1" s="117"/>
      <c r="D1" s="174" t="s">
        <v>85</v>
      </c>
      <c r="E1" s="174"/>
      <c r="F1" s="174"/>
      <c r="G1" s="174"/>
      <c r="H1" s="174"/>
      <c r="I1" s="174"/>
      <c r="J1" s="174"/>
    </row>
    <row r="2" spans="1:16" s="112" customFormat="1" ht="16.5" customHeight="1" x14ac:dyDescent="0.25">
      <c r="A2" s="110"/>
      <c r="B2" s="110"/>
      <c r="C2" s="174" t="s">
        <v>5</v>
      </c>
      <c r="D2" s="174"/>
      <c r="E2" s="174"/>
      <c r="F2" s="174"/>
      <c r="G2" s="174"/>
      <c r="H2" s="174"/>
      <c r="I2" s="174"/>
      <c r="J2" s="174"/>
    </row>
    <row r="3" spans="1:16" s="112" customFormat="1" ht="15.75" customHeight="1" x14ac:dyDescent="0.3">
      <c r="A3" s="175" t="s">
        <v>64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6" ht="4.5" customHeight="1" x14ac:dyDescent="0.3">
      <c r="C4" s="50"/>
      <c r="D4" s="50"/>
      <c r="E4" s="50"/>
      <c r="F4" s="50"/>
      <c r="G4" s="50"/>
      <c r="H4" s="50"/>
      <c r="I4" s="50"/>
      <c r="J4" s="76"/>
      <c r="K4" s="76"/>
      <c r="L4" s="76"/>
      <c r="M4" s="76"/>
      <c r="N4" s="76"/>
      <c r="O4" s="76"/>
      <c r="P4" s="76"/>
    </row>
    <row r="5" spans="1:16" ht="15" customHeight="1" x14ac:dyDescent="0.25">
      <c r="A5" s="206" t="s">
        <v>56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6" ht="3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6" ht="25.5" customHeight="1" x14ac:dyDescent="0.25">
      <c r="A7" s="47"/>
      <c r="B7" s="47"/>
      <c r="C7" s="205" t="s">
        <v>29</v>
      </c>
      <c r="D7" s="205"/>
      <c r="E7" s="205"/>
      <c r="F7" s="205"/>
      <c r="G7" s="205"/>
      <c r="H7" s="47"/>
      <c r="I7" s="47"/>
      <c r="J7" s="47"/>
    </row>
    <row r="8" spans="1:16" ht="18" customHeight="1" thickBot="1" x14ac:dyDescent="0.3">
      <c r="A8" s="174" t="s">
        <v>12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6" s="164" customFormat="1" ht="62.45" customHeight="1" thickBot="1" x14ac:dyDescent="0.3">
      <c r="A9" s="184" t="s">
        <v>3</v>
      </c>
      <c r="B9" s="208" t="s">
        <v>0</v>
      </c>
      <c r="C9" s="212" t="s">
        <v>81</v>
      </c>
      <c r="D9" s="214"/>
      <c r="E9" s="212" t="s">
        <v>83</v>
      </c>
      <c r="F9" s="214"/>
      <c r="G9" s="212" t="s">
        <v>82</v>
      </c>
      <c r="H9" s="214"/>
      <c r="I9" s="212" t="s">
        <v>84</v>
      </c>
      <c r="J9" s="214"/>
    </row>
    <row r="10" spans="1:16" s="164" customFormat="1" ht="15" customHeight="1" thickBot="1" x14ac:dyDescent="0.3">
      <c r="A10" s="185"/>
      <c r="B10" s="209"/>
      <c r="C10" s="229" t="s">
        <v>80</v>
      </c>
      <c r="D10" s="230"/>
      <c r="E10" s="229" t="s">
        <v>80</v>
      </c>
      <c r="F10" s="230"/>
      <c r="G10" s="229" t="s">
        <v>80</v>
      </c>
      <c r="H10" s="230"/>
      <c r="I10" s="229" t="s">
        <v>80</v>
      </c>
      <c r="J10" s="230"/>
    </row>
    <row r="11" spans="1:16" s="164" customFormat="1" ht="15" customHeight="1" x14ac:dyDescent="0.25">
      <c r="A11" s="185"/>
      <c r="B11" s="209"/>
      <c r="C11" s="231" t="s">
        <v>6</v>
      </c>
      <c r="D11" s="233" t="s">
        <v>7</v>
      </c>
      <c r="E11" s="231" t="s">
        <v>6</v>
      </c>
      <c r="F11" s="233" t="s">
        <v>7</v>
      </c>
      <c r="G11" s="231" t="s">
        <v>6</v>
      </c>
      <c r="H11" s="233" t="s">
        <v>7</v>
      </c>
      <c r="I11" s="231" t="s">
        <v>6</v>
      </c>
      <c r="J11" s="233" t="s">
        <v>7</v>
      </c>
    </row>
    <row r="12" spans="1:16" s="164" customFormat="1" ht="15" customHeight="1" thickBot="1" x14ac:dyDescent="0.3">
      <c r="A12" s="186"/>
      <c r="B12" s="210"/>
      <c r="C12" s="232"/>
      <c r="D12" s="234"/>
      <c r="E12" s="232"/>
      <c r="F12" s="234"/>
      <c r="G12" s="232"/>
      <c r="H12" s="234"/>
      <c r="I12" s="232"/>
      <c r="J12" s="234"/>
    </row>
    <row r="13" spans="1:16" s="111" customFormat="1" ht="11.25" hidden="1" customHeight="1" outlineLevel="1" x14ac:dyDescent="0.25">
      <c r="A13" s="84"/>
      <c r="B13" s="85"/>
      <c r="C13" s="86">
        <v>0.2</v>
      </c>
      <c r="D13" s="87">
        <v>0.3</v>
      </c>
      <c r="E13" s="86">
        <v>0.2</v>
      </c>
      <c r="F13" s="87">
        <v>0.3</v>
      </c>
      <c r="G13" s="88">
        <v>0.2</v>
      </c>
      <c r="H13" s="89">
        <v>0.3</v>
      </c>
      <c r="I13" s="86">
        <v>0.2</v>
      </c>
      <c r="J13" s="87">
        <v>0.3</v>
      </c>
      <c r="K13" s="58">
        <v>0.8</v>
      </c>
    </row>
    <row r="14" spans="1:16" s="111" customFormat="1" ht="11.25" hidden="1" customHeight="1" outlineLevel="1" thickBot="1" x14ac:dyDescent="0.3">
      <c r="A14" s="90"/>
      <c r="B14" s="58"/>
      <c r="C14" s="91"/>
      <c r="D14" s="92"/>
      <c r="E14" s="91"/>
      <c r="F14" s="92"/>
      <c r="G14" s="93"/>
      <c r="H14" s="94"/>
      <c r="I14" s="95"/>
      <c r="J14" s="92"/>
      <c r="K14" s="58"/>
    </row>
    <row r="15" spans="1:16" ht="30" customHeight="1" collapsed="1" thickBot="1" x14ac:dyDescent="0.3">
      <c r="A15" s="28">
        <v>1</v>
      </c>
      <c r="B15" s="33" t="s">
        <v>31</v>
      </c>
      <c r="C15" s="25">
        <f>'Проф.гр, Диабет и ССЗ'!D15*Детская_Гастроэнерология!$K$13</f>
        <v>5760</v>
      </c>
      <c r="D15" s="25" t="s">
        <v>43</v>
      </c>
      <c r="E15" s="25">
        <f>'Проф.гр, Диабет и ССЗ'!G15*Детская_Гастроэнерология!$K$13</f>
        <v>4880</v>
      </c>
      <c r="F15" s="25" t="s">
        <v>44</v>
      </c>
      <c r="G15" s="25">
        <f>'Проф.гр, Диабет и ССЗ'!J15*Детская_Гастроэнерология!$K$13</f>
        <v>5200</v>
      </c>
      <c r="H15" s="25" t="s">
        <v>43</v>
      </c>
      <c r="I15" s="25">
        <f>'Проф.гр, Диабет и ССЗ'!M15*Детская_Гастроэнерология!$K$13</f>
        <v>5360</v>
      </c>
      <c r="J15" s="25" t="s">
        <v>43</v>
      </c>
      <c r="K15" s="112"/>
      <c r="L15" s="127"/>
      <c r="M15" s="112"/>
      <c r="N15" s="112"/>
      <c r="O15" s="112"/>
      <c r="P15" s="112"/>
    </row>
    <row r="16" spans="1:16" ht="30" customHeight="1" thickBot="1" x14ac:dyDescent="0.3">
      <c r="A16" s="29">
        <v>2</v>
      </c>
      <c r="B16" s="33" t="s">
        <v>37</v>
      </c>
      <c r="C16" s="25">
        <f>'Проф.гр, Диабет и ССЗ'!D16*Детская_Гастроэнерология!$K$13</f>
        <v>5360</v>
      </c>
      <c r="D16" s="25" t="s">
        <v>43</v>
      </c>
      <c r="E16" s="25">
        <f>'Проф.гр, Диабет и ССЗ'!G16*Детская_Гастроэнерология!$K$13</f>
        <v>4480</v>
      </c>
      <c r="F16" s="25" t="s">
        <v>43</v>
      </c>
      <c r="G16" s="25">
        <f>'Проф.гр, Диабет и ССЗ'!J16*Детская_Гастроэнерология!$K$13</f>
        <v>4800</v>
      </c>
      <c r="H16" s="25" t="s">
        <v>43</v>
      </c>
      <c r="I16" s="25">
        <f>'Проф.гр, Диабет и ССЗ'!M16*Детская_Гастроэнерология!$K$13</f>
        <v>4960</v>
      </c>
      <c r="J16" s="25" t="s">
        <v>44</v>
      </c>
      <c r="K16" s="112"/>
      <c r="L16" s="112"/>
      <c r="M16" s="112"/>
      <c r="N16" s="112"/>
      <c r="O16" s="112"/>
      <c r="P16" s="112"/>
    </row>
    <row r="17" spans="1:14" ht="30" customHeight="1" thickBot="1" x14ac:dyDescent="0.3">
      <c r="A17" s="28">
        <v>3</v>
      </c>
      <c r="B17" s="33" t="s">
        <v>26</v>
      </c>
      <c r="C17" s="25">
        <f>'Проф.гр, Диабет и ССЗ'!D17*Детская_Гастроэнерология!$K$13</f>
        <v>6480</v>
      </c>
      <c r="D17" s="25" t="s">
        <v>44</v>
      </c>
      <c r="E17" s="25">
        <f>'Проф.гр, Диабет и ССЗ'!G17*Детская_Гастроэнерология!$K$13</f>
        <v>5600</v>
      </c>
      <c r="F17" s="25" t="s">
        <v>43</v>
      </c>
      <c r="G17" s="25">
        <f>'Проф.гр, Диабет и ССЗ'!J17*Детская_Гастроэнерология!$K$13</f>
        <v>5920</v>
      </c>
      <c r="H17" s="25" t="s">
        <v>43</v>
      </c>
      <c r="I17" s="25">
        <f>'Проф.гр, Диабет и ССЗ'!M17*Детская_Гастроэнерология!$K$13</f>
        <v>6080</v>
      </c>
      <c r="J17" s="25" t="s">
        <v>43</v>
      </c>
      <c r="K17" s="112"/>
      <c r="L17" s="112"/>
      <c r="M17" s="112"/>
      <c r="N17" s="112"/>
    </row>
    <row r="18" spans="1:14" ht="30" customHeight="1" thickBot="1" x14ac:dyDescent="0.3">
      <c r="A18" s="29">
        <v>4</v>
      </c>
      <c r="B18" s="34" t="s">
        <v>30</v>
      </c>
      <c r="C18" s="25">
        <f>'Проф.гр, Диабет и ССЗ'!D18*Детская_Гастроэнерология!$K$13</f>
        <v>6000</v>
      </c>
      <c r="D18" s="25" t="s">
        <v>43</v>
      </c>
      <c r="E18" s="25">
        <f>'Проф.гр, Диабет и ССЗ'!G18*Детская_Гастроэнерология!$K$13</f>
        <v>5120</v>
      </c>
      <c r="F18" s="25" t="s">
        <v>43</v>
      </c>
      <c r="G18" s="25">
        <f>'Проф.гр, Диабет и ССЗ'!J18*Детская_Гастроэнерология!$K$13</f>
        <v>5440</v>
      </c>
      <c r="H18" s="25" t="s">
        <v>43</v>
      </c>
      <c r="I18" s="25">
        <f>'Проф.гр, Диабет и ССЗ'!M18*Детская_Гастроэнерология!$K$13</f>
        <v>5600</v>
      </c>
      <c r="J18" s="25" t="s">
        <v>43</v>
      </c>
      <c r="K18" s="112"/>
      <c r="L18" s="112"/>
      <c r="M18" s="112"/>
      <c r="N18" s="112"/>
    </row>
    <row r="19" spans="1:14" ht="30" customHeight="1" thickBot="1" x14ac:dyDescent="0.3">
      <c r="A19" s="28">
        <v>5</v>
      </c>
      <c r="B19" s="34" t="s">
        <v>27</v>
      </c>
      <c r="C19" s="25">
        <f>'Проф.гр, Диабет и ССЗ'!D19*Детская_Гастроэнерология!$K$13</f>
        <v>8880</v>
      </c>
      <c r="D19" s="25">
        <f>'Проф.гр, Диабет и ССЗ'!E19*Детская_Гастроэнерология!$K$13</f>
        <v>6216</v>
      </c>
      <c r="E19" s="25">
        <f>'Проф.гр, Диабет и ССЗ'!G19*Детская_Гастроэнерология!$K$13</f>
        <v>8000</v>
      </c>
      <c r="F19" s="25">
        <f>'Проф.гр, Диабет и ССЗ'!H19*Детская_Гастроэнерология!$K$13</f>
        <v>5600</v>
      </c>
      <c r="G19" s="25">
        <f>'Проф.гр, Диабет и ССЗ'!J19*Детская_Гастроэнерология!$K$13</f>
        <v>8320</v>
      </c>
      <c r="H19" s="25">
        <f>'Проф.гр, Диабет и ССЗ'!K19*Детская_Гастроэнерология!$K$13</f>
        <v>5824</v>
      </c>
      <c r="I19" s="25">
        <f>'Проф.гр, Диабет и ССЗ'!M19*Детская_Гастроэнерология!$K$13</f>
        <v>8480</v>
      </c>
      <c r="J19" s="25">
        <f>'Проф.гр, Диабет и ССЗ'!N19*Детская_Гастроэнерология!$K$13</f>
        <v>5936</v>
      </c>
      <c r="K19" s="112"/>
      <c r="L19" s="112"/>
      <c r="M19" s="112"/>
      <c r="N19" s="112"/>
    </row>
    <row r="20" spans="1:14" ht="30" customHeight="1" thickBot="1" x14ac:dyDescent="0.3">
      <c r="A20" s="29">
        <v>6</v>
      </c>
      <c r="B20" s="34" t="s">
        <v>15</v>
      </c>
      <c r="C20" s="25">
        <f>'Проф.гр, Диабет и ССЗ'!D20*Детская_Гастроэнерология!$K$13</f>
        <v>8320</v>
      </c>
      <c r="D20" s="25">
        <f>'Проф.гр, Диабет и ССЗ'!E20*Детская_Гастроэнерология!$K$13</f>
        <v>5824</v>
      </c>
      <c r="E20" s="25">
        <f>'Проф.гр, Диабет и ССЗ'!G20*Детская_Гастроэнерология!$K$13</f>
        <v>7440</v>
      </c>
      <c r="F20" s="25">
        <f>'Проф.гр, Диабет и ССЗ'!H20*Детская_Гастроэнерология!$K$13</f>
        <v>5208</v>
      </c>
      <c r="G20" s="25">
        <f>'Проф.гр, Диабет и ССЗ'!J20*Детская_Гастроэнерология!$K$13</f>
        <v>7760</v>
      </c>
      <c r="H20" s="25">
        <f>'Проф.гр, Диабет и ССЗ'!K20*Детская_Гастроэнерология!$K$13</f>
        <v>5432</v>
      </c>
      <c r="I20" s="25">
        <f>'Проф.гр, Диабет и ССЗ'!M20*Детская_Гастроэнерология!$K$13</f>
        <v>7920</v>
      </c>
      <c r="J20" s="25">
        <f>'Проф.гр, Диабет и ССЗ'!N20*Детская_Гастроэнерология!$K$13</f>
        <v>5544</v>
      </c>
      <c r="K20" s="112"/>
      <c r="L20" s="112"/>
      <c r="M20" s="127"/>
      <c r="N20" s="112"/>
    </row>
    <row r="21" spans="1:14" ht="30" customHeight="1" thickBot="1" x14ac:dyDescent="0.3">
      <c r="A21" s="28">
        <v>7</v>
      </c>
      <c r="B21" s="43" t="s">
        <v>34</v>
      </c>
      <c r="C21" s="25">
        <f>'Проф.гр, Диабет и ССЗ'!D21*Детская_Гастроэнерология!$K$13</f>
        <v>9040</v>
      </c>
      <c r="D21" s="25">
        <f>'Проф.гр, Диабет и ССЗ'!E21*Детская_Гастроэнерология!$K$13</f>
        <v>6328</v>
      </c>
      <c r="E21" s="25">
        <f>'Проф.гр, Диабет и ССЗ'!G21*Детская_Гастроэнерология!$K$13</f>
        <v>8160</v>
      </c>
      <c r="F21" s="25">
        <f>'Проф.гр, Диабет и ССЗ'!H21*Детская_Гастроэнерология!$K$13</f>
        <v>5712</v>
      </c>
      <c r="G21" s="25">
        <f>'Проф.гр, Диабет и ССЗ'!J21*Детская_Гастроэнерология!$K$13</f>
        <v>8480</v>
      </c>
      <c r="H21" s="25">
        <f>'Проф.гр, Диабет и ССЗ'!K21*Детская_Гастроэнерология!$K$13</f>
        <v>5936</v>
      </c>
      <c r="I21" s="25">
        <f>'Проф.гр, Диабет и ССЗ'!M21*Детская_Гастроэнерология!$K$13</f>
        <v>8640</v>
      </c>
      <c r="J21" s="25">
        <f>'Проф.гр, Диабет и ССЗ'!N21*Детская_Гастроэнерология!$K$13</f>
        <v>6048</v>
      </c>
      <c r="K21" s="65"/>
      <c r="L21" s="66"/>
      <c r="M21" s="67"/>
      <c r="N21" s="67"/>
    </row>
    <row r="22" spans="1:14" ht="30" customHeight="1" thickBot="1" x14ac:dyDescent="0.3">
      <c r="A22" s="29">
        <v>8</v>
      </c>
      <c r="B22" s="34" t="s">
        <v>16</v>
      </c>
      <c r="C22" s="25">
        <f>'Проф.гр, Диабет и ССЗ'!D22*Детская_Гастроэнерология!$K$13</f>
        <v>7680</v>
      </c>
      <c r="D22" s="25">
        <f>'Проф.гр, Диабет и ССЗ'!E22*Детская_Гастроэнерология!$K$13</f>
        <v>5376</v>
      </c>
      <c r="E22" s="25">
        <f>'Проф.гр, Диабет и ССЗ'!G22*Детская_Гастроэнерология!$K$13</f>
        <v>6800</v>
      </c>
      <c r="F22" s="25">
        <f>'Проф.гр, Диабет и ССЗ'!H22*Детская_Гастроэнерология!$K$13</f>
        <v>4760</v>
      </c>
      <c r="G22" s="25">
        <f>'Проф.гр, Диабет и ССЗ'!J22*Детская_Гастроэнерология!$K$13</f>
        <v>7120</v>
      </c>
      <c r="H22" s="25">
        <f>'Проф.гр, Диабет и ССЗ'!K22*Детская_Гастроэнерология!$K$13</f>
        <v>4984</v>
      </c>
      <c r="I22" s="25">
        <f>'Проф.гр, Диабет и ССЗ'!M22*Детская_Гастроэнерология!$K$13</f>
        <v>7280</v>
      </c>
      <c r="J22" s="25">
        <f>'Проф.гр, Диабет и ССЗ'!N22*Детская_Гастроэнерология!$K$13</f>
        <v>5096</v>
      </c>
      <c r="K22" s="112"/>
      <c r="L22" s="112"/>
      <c r="M22" s="112"/>
      <c r="N22" s="112"/>
    </row>
    <row r="23" spans="1:14" ht="30" customHeight="1" thickBot="1" x14ac:dyDescent="0.3">
      <c r="A23" s="28">
        <v>9</v>
      </c>
      <c r="B23" s="34" t="s">
        <v>17</v>
      </c>
      <c r="C23" s="25">
        <f>'Проф.гр, Диабет и ССЗ'!D23*Детская_Гастроэнерология!$K$13</f>
        <v>7120</v>
      </c>
      <c r="D23" s="25">
        <f>'Проф.гр, Диабет и ССЗ'!E23*Детская_Гастроэнерология!$K$13</f>
        <v>4984</v>
      </c>
      <c r="E23" s="25">
        <f>'Проф.гр, Диабет и ССЗ'!G23*Детская_Гастроэнерология!$K$13</f>
        <v>6240</v>
      </c>
      <c r="F23" s="25">
        <f>'Проф.гр, Диабет и ССЗ'!H23*Детская_Гастроэнерология!$K$13</f>
        <v>4368</v>
      </c>
      <c r="G23" s="25">
        <f>'Проф.гр, Диабет и ССЗ'!J23*Детская_Гастроэнерология!$K$13</f>
        <v>6560</v>
      </c>
      <c r="H23" s="25">
        <f>'Проф.гр, Диабет и ССЗ'!K23*Детская_Гастроэнерология!$K$13</f>
        <v>4592</v>
      </c>
      <c r="I23" s="25">
        <f>'Проф.гр, Диабет и ССЗ'!M23*Детская_Гастроэнерология!$K$13</f>
        <v>6720</v>
      </c>
      <c r="J23" s="25">
        <f>'Проф.гр, Диабет и ССЗ'!N23*Детская_Гастроэнерология!$K$13</f>
        <v>4704</v>
      </c>
      <c r="K23" s="112"/>
      <c r="L23" s="112"/>
      <c r="M23" s="112"/>
      <c r="N23" s="112"/>
    </row>
    <row r="24" spans="1:14" ht="30" customHeight="1" thickBot="1" x14ac:dyDescent="0.3">
      <c r="A24" s="29">
        <v>10</v>
      </c>
      <c r="B24" s="34" t="s">
        <v>18</v>
      </c>
      <c r="C24" s="25">
        <f>'Проф.гр, Диабет и ССЗ'!D24*Детская_Гастроэнерология!$K$13</f>
        <v>10560</v>
      </c>
      <c r="D24" s="25">
        <f>'Проф.гр, Диабет и ССЗ'!E24*Детская_Гастроэнерология!$K$13</f>
        <v>7392</v>
      </c>
      <c r="E24" s="25">
        <f>'Проф.гр, Диабет и ССЗ'!G24*Детская_Гастроэнерология!$K$13</f>
        <v>9680</v>
      </c>
      <c r="F24" s="25">
        <f>'Проф.гр, Диабет и ССЗ'!H24*Детская_Гастроэнерология!$K$13</f>
        <v>6776</v>
      </c>
      <c r="G24" s="25">
        <f>'Проф.гр, Диабет и ССЗ'!J24*Детская_Гастроэнерология!$K$13</f>
        <v>10000</v>
      </c>
      <c r="H24" s="25">
        <f>'Проф.гр, Диабет и ССЗ'!K24*Детская_Гастроэнерология!$K$13</f>
        <v>7000</v>
      </c>
      <c r="I24" s="25">
        <f>'Проф.гр, Диабет и ССЗ'!M24*Детская_Гастроэнерология!$K$13</f>
        <v>10160</v>
      </c>
      <c r="J24" s="25">
        <f>'Проф.гр, Диабет и ССЗ'!N24*Детская_Гастроэнерология!$K$13</f>
        <v>7112</v>
      </c>
      <c r="K24" s="112"/>
      <c r="L24" s="112"/>
      <c r="M24" s="112"/>
      <c r="N24" s="112"/>
    </row>
    <row r="25" spans="1:14" ht="30" customHeight="1" thickBot="1" x14ac:dyDescent="0.3">
      <c r="A25" s="28">
        <v>11</v>
      </c>
      <c r="B25" s="34" t="s">
        <v>19</v>
      </c>
      <c r="C25" s="25">
        <f>'Проф.гр, Диабет и ССЗ'!D25*Детская_Гастроэнерология!$K$13</f>
        <v>9920</v>
      </c>
      <c r="D25" s="25">
        <f>'Проф.гр, Диабет и ССЗ'!E25*Детская_Гастроэнерология!$K$13</f>
        <v>6944</v>
      </c>
      <c r="E25" s="25">
        <f>'Проф.гр, Диабет и ССЗ'!G25*Детская_Гастроэнерология!$K$13</f>
        <v>9040</v>
      </c>
      <c r="F25" s="25">
        <f>'Проф.гр, Диабет и ССЗ'!H25*Детская_Гастроэнерология!$K$13</f>
        <v>6328</v>
      </c>
      <c r="G25" s="25">
        <f>'Проф.гр, Диабет и ССЗ'!J25*Детская_Гастроэнерология!$K$13</f>
        <v>9360</v>
      </c>
      <c r="H25" s="25">
        <f>'Проф.гр, Диабет и ССЗ'!K25*Детская_Гастроэнерология!$K$13</f>
        <v>6552</v>
      </c>
      <c r="I25" s="25">
        <f>'Проф.гр, Диабет и ССЗ'!M25*Детская_Гастроэнерология!$K$13</f>
        <v>9520</v>
      </c>
      <c r="J25" s="25">
        <f>'Проф.гр, Диабет и ССЗ'!N25*Детская_Гастроэнерология!$K$13</f>
        <v>6664</v>
      </c>
      <c r="K25" s="112"/>
      <c r="L25" s="112"/>
      <c r="M25" s="112"/>
      <c r="N25" s="112"/>
    </row>
    <row r="26" spans="1:14" ht="30" customHeight="1" thickBot="1" x14ac:dyDescent="0.3">
      <c r="A26" s="29">
        <v>12</v>
      </c>
      <c r="B26" s="35" t="s">
        <v>28</v>
      </c>
      <c r="C26" s="25">
        <f>'Проф.гр, Диабет и ССЗ'!D26*Детская_Гастроэнерология!$K$13</f>
        <v>7120</v>
      </c>
      <c r="D26" s="25">
        <f>'Проф.гр, Диабет и ССЗ'!E26*Детская_Гастроэнерология!$K$13</f>
        <v>4984</v>
      </c>
      <c r="E26" s="25">
        <f>'Проф.гр, Диабет и ССЗ'!G26*Детская_Гастроэнерология!$K$13</f>
        <v>6240</v>
      </c>
      <c r="F26" s="25">
        <f>'Проф.гр, Диабет и ССЗ'!H26*Детская_Гастроэнерология!$K$13</f>
        <v>4368</v>
      </c>
      <c r="G26" s="25">
        <f>'Проф.гр, Диабет и ССЗ'!J26*Детская_Гастроэнерология!$K$13</f>
        <v>6560</v>
      </c>
      <c r="H26" s="25">
        <f>'Проф.гр, Диабет и ССЗ'!K26*Детская_Гастроэнерология!$K$13</f>
        <v>4592</v>
      </c>
      <c r="I26" s="25">
        <f>'Проф.гр, Диабет и ССЗ'!M26*Детская_Гастроэнерология!$K$13</f>
        <v>6720</v>
      </c>
      <c r="J26" s="25">
        <f>'Проф.гр, Диабет и ССЗ'!N26*Детская_Гастроэнерология!$K$13</f>
        <v>4704</v>
      </c>
      <c r="K26" s="112"/>
      <c r="L26" s="112"/>
      <c r="M26" s="112"/>
      <c r="N26" s="112"/>
    </row>
    <row r="27" spans="1:14" ht="30" customHeight="1" thickBot="1" x14ac:dyDescent="0.3">
      <c r="A27" s="28">
        <v>13</v>
      </c>
      <c r="B27" s="36" t="s">
        <v>20</v>
      </c>
      <c r="C27" s="25">
        <f>'Проф.гр, Диабет и ССЗ'!D27*Детская_Гастроэнерология!$K$13</f>
        <v>6400</v>
      </c>
      <c r="D27" s="25" t="s">
        <v>43</v>
      </c>
      <c r="E27" s="25">
        <f>'Проф.гр, Диабет и ССЗ'!G27*Детская_Гастроэнерология!$K$13</f>
        <v>5520</v>
      </c>
      <c r="F27" s="25" t="s">
        <v>43</v>
      </c>
      <c r="G27" s="25">
        <f>'Проф.гр, Диабет и ССЗ'!J27*Детская_Гастроэнерология!$K$13</f>
        <v>5840</v>
      </c>
      <c r="H27" s="25" t="s">
        <v>43</v>
      </c>
      <c r="I27" s="25">
        <f>'Проф.гр, Диабет и ССЗ'!M27*Детская_Гастроэнерология!$K$13</f>
        <v>6000</v>
      </c>
      <c r="J27" s="25" t="s">
        <v>43</v>
      </c>
      <c r="K27" s="112"/>
      <c r="L27" s="112"/>
      <c r="M27" s="112"/>
      <c r="N27" s="112"/>
    </row>
    <row r="28" spans="1:14" ht="30" customHeight="1" thickBot="1" x14ac:dyDescent="0.3">
      <c r="A28" s="29">
        <v>14</v>
      </c>
      <c r="B28" s="34" t="s">
        <v>21</v>
      </c>
      <c r="C28" s="25">
        <f>'Проф.гр, Диабет и ССЗ'!D28*Детская_Гастроэнерология!$K$13</f>
        <v>7200</v>
      </c>
      <c r="D28" s="25">
        <f>'Проф.гр, Диабет и ССЗ'!E28*Детская_Гастроэнерология!$K$13</f>
        <v>5040</v>
      </c>
      <c r="E28" s="25">
        <f>'Проф.гр, Диабет и ССЗ'!G28*Детская_Гастроэнерология!$K$13</f>
        <v>6320</v>
      </c>
      <c r="F28" s="25">
        <f>'Проф.гр, Диабет и ССЗ'!H28*Детская_Гастроэнерология!$K$13</f>
        <v>4424</v>
      </c>
      <c r="G28" s="25">
        <f>'Проф.гр, Диабет и ССЗ'!J28*Детская_Гастроэнерология!$K$13</f>
        <v>6640</v>
      </c>
      <c r="H28" s="25">
        <f>'Проф.гр, Диабет и ССЗ'!K28*Детская_Гастроэнерология!$K$13</f>
        <v>4648</v>
      </c>
      <c r="I28" s="25">
        <f>'Проф.гр, Диабет и ССЗ'!M28*Детская_Гастроэнерология!$K$13</f>
        <v>6800</v>
      </c>
      <c r="J28" s="25">
        <f>'Проф.гр, Диабет и ССЗ'!N28*Детская_Гастроэнерология!$K$13</f>
        <v>4760</v>
      </c>
      <c r="K28" s="112"/>
      <c r="L28" s="112"/>
      <c r="M28" s="112"/>
      <c r="N28" s="112"/>
    </row>
    <row r="29" spans="1:14" ht="30" customHeight="1" thickBot="1" x14ac:dyDescent="0.3">
      <c r="A29" s="28">
        <v>15</v>
      </c>
      <c r="B29" s="34" t="s">
        <v>22</v>
      </c>
      <c r="C29" s="25">
        <f>'Проф.гр, Диабет и ССЗ'!D29*Детская_Гастроэнерология!$K$13</f>
        <v>9440</v>
      </c>
      <c r="D29" s="25">
        <f>'Проф.гр, Диабет и ССЗ'!E29*Детская_Гастроэнерология!$K$13</f>
        <v>6608</v>
      </c>
      <c r="E29" s="25">
        <f>'Проф.гр, Диабет и ССЗ'!G29*Детская_Гастроэнерология!$K$13</f>
        <v>8560</v>
      </c>
      <c r="F29" s="25">
        <f>'Проф.гр, Диабет и ССЗ'!H29*Детская_Гастроэнерология!$K$13</f>
        <v>5992</v>
      </c>
      <c r="G29" s="25">
        <f>'Проф.гр, Диабет и ССЗ'!J29*Детская_Гастроэнерология!$K$13</f>
        <v>8880</v>
      </c>
      <c r="H29" s="25">
        <f>'Проф.гр, Диабет и ССЗ'!K29*Детская_Гастроэнерология!$K$13</f>
        <v>6216</v>
      </c>
      <c r="I29" s="25">
        <f>'Проф.гр, Диабет и ССЗ'!M29*Детская_Гастроэнерология!$K$13</f>
        <v>9040</v>
      </c>
      <c r="J29" s="25">
        <f>'Проф.гр, Диабет и ССЗ'!N29*Детская_Гастроэнерология!$K$13</f>
        <v>6328</v>
      </c>
      <c r="K29" s="112"/>
      <c r="L29" s="112"/>
      <c r="M29" s="112"/>
      <c r="N29" s="112"/>
    </row>
    <row r="30" spans="1:14" ht="30" hidden="1" customHeight="1" thickBot="1" x14ac:dyDescent="0.3">
      <c r="A30" s="29">
        <v>16</v>
      </c>
      <c r="B30" s="34" t="s">
        <v>23</v>
      </c>
      <c r="C30" s="25">
        <f>'Проф.гр, Диабет и ССЗ'!D30*Детская_Гастроэнерология!$K$13</f>
        <v>0</v>
      </c>
      <c r="D30" s="25">
        <f>'Проф.гр, Диабет и ССЗ'!E30*Детская_Гастроэнерология!$K$13</f>
        <v>0</v>
      </c>
      <c r="E30" s="25">
        <f>'Проф.гр, Диабет и ССЗ'!G30*Детская_Гастроэнерология!$K$13</f>
        <v>0</v>
      </c>
      <c r="F30" s="25">
        <f>'Проф.гр, Диабет и ССЗ'!H30*Детская_Гастроэнерология!$K$13</f>
        <v>0</v>
      </c>
      <c r="G30" s="25">
        <f>'Проф.гр, Диабет и ССЗ'!J30*Детская_Гастроэнерология!$K$13</f>
        <v>0</v>
      </c>
      <c r="H30" s="25">
        <f>'Проф.гр, Диабет и ССЗ'!K30*Детская_Гастроэнерология!$K$13</f>
        <v>0</v>
      </c>
      <c r="I30" s="25">
        <f>'Проф.гр, Диабет и ССЗ'!M30*Детская_Гастроэнерология!$K$13</f>
        <v>0</v>
      </c>
      <c r="J30" s="25">
        <f>'Проф.гр, Диабет и ССЗ'!N30*Детская_Гастроэнерология!$K$13</f>
        <v>0</v>
      </c>
      <c r="K30" s="112"/>
      <c r="L30" s="112"/>
      <c r="M30" s="112"/>
      <c r="N30" s="112"/>
    </row>
    <row r="31" spans="1:14" ht="30" customHeight="1" thickBot="1" x14ac:dyDescent="0.3">
      <c r="A31" s="28">
        <v>16</v>
      </c>
      <c r="B31" s="35" t="s">
        <v>24</v>
      </c>
      <c r="C31" s="25">
        <f>'Проф.гр, Диабет и ССЗ'!D31*Детская_Гастроэнерология!$K$13</f>
        <v>13120</v>
      </c>
      <c r="D31" s="25">
        <f>'Проф.гр, Диабет и ССЗ'!E31*Детская_Гастроэнерология!$K$13</f>
        <v>9184</v>
      </c>
      <c r="E31" s="25">
        <f>'Проф.гр, Диабет и ССЗ'!G31*Детская_Гастроэнерология!$K$13</f>
        <v>12240</v>
      </c>
      <c r="F31" s="25">
        <f>'Проф.гр, Диабет и ССЗ'!H31*Детская_Гастроэнерология!$K$13</f>
        <v>8568</v>
      </c>
      <c r="G31" s="25">
        <f>'Проф.гр, Диабет и ССЗ'!J31*Детская_Гастроэнерология!$K$13</f>
        <v>12560</v>
      </c>
      <c r="H31" s="25">
        <f>'Проф.гр, Диабет и ССЗ'!K31*Детская_Гастроэнерология!$K$13</f>
        <v>8792</v>
      </c>
      <c r="I31" s="25">
        <f>'Проф.гр, Диабет и ССЗ'!M31*Детская_Гастроэнерология!$K$13</f>
        <v>12720</v>
      </c>
      <c r="J31" s="25">
        <f>'Проф.гр, Диабет и ССЗ'!N31*Детская_Гастроэнерология!$K$13</f>
        <v>8904</v>
      </c>
      <c r="K31" s="112"/>
      <c r="L31" s="112"/>
      <c r="M31" s="112"/>
      <c r="N31" s="112"/>
    </row>
    <row r="32" spans="1:14" ht="30" customHeight="1" thickBot="1" x14ac:dyDescent="0.3">
      <c r="A32" s="29">
        <v>17</v>
      </c>
      <c r="B32" s="68" t="s">
        <v>25</v>
      </c>
      <c r="C32" s="25">
        <f>'Проф.гр, Диабет и ССЗ'!D32*Детская_Гастроэнерология!$K$13</f>
        <v>8320</v>
      </c>
      <c r="D32" s="25">
        <f>'Проф.гр, Диабет и ССЗ'!E32*Детская_Гастроэнерология!$K$13</f>
        <v>5824</v>
      </c>
      <c r="E32" s="25">
        <f>'Проф.гр, Диабет и ССЗ'!G32*Детская_Гастроэнерология!$K$13</f>
        <v>7440</v>
      </c>
      <c r="F32" s="25">
        <f>'Проф.гр, Диабет и ССЗ'!H32*Детская_Гастроэнерология!$K$13</f>
        <v>5208</v>
      </c>
      <c r="G32" s="25">
        <f>'Проф.гр, Диабет и ССЗ'!J32*Детская_Гастроэнерология!$K$13</f>
        <v>7760</v>
      </c>
      <c r="H32" s="25">
        <f>'Проф.гр, Диабет и ССЗ'!K32*Детская_Гастроэнерология!$K$13</f>
        <v>5432</v>
      </c>
      <c r="I32" s="25">
        <f>'Проф.гр, Диабет и ССЗ'!M32*Детская_Гастроэнерология!$K$13</f>
        <v>7920</v>
      </c>
      <c r="J32" s="25">
        <f>'Проф.гр, Диабет и ССЗ'!N32*Детская_Гастроэнерология!$K$13</f>
        <v>5544</v>
      </c>
      <c r="K32" s="112"/>
      <c r="L32" s="112"/>
      <c r="M32" s="112"/>
      <c r="N32" s="112"/>
    </row>
    <row r="33" spans="1:12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3"/>
      <c r="K33" s="112"/>
      <c r="L33" s="112"/>
    </row>
    <row r="34" spans="1:12" ht="13.5" customHeight="1" x14ac:dyDescent="0.25">
      <c r="A34" s="112"/>
      <c r="B34" s="235"/>
      <c r="C34" s="235"/>
      <c r="D34" s="235"/>
      <c r="E34" s="235"/>
      <c r="F34" s="235"/>
      <c r="G34" s="235"/>
      <c r="H34" s="235"/>
      <c r="I34" s="235"/>
      <c r="J34" s="235"/>
      <c r="K34" s="112"/>
      <c r="L34" s="112"/>
    </row>
    <row r="35" spans="1:12" ht="13.5" customHeight="1" x14ac:dyDescent="0.25">
      <c r="G35" s="200"/>
      <c r="H35" s="200"/>
      <c r="I35" s="200"/>
    </row>
    <row r="37" spans="1:12" ht="13.5" customHeight="1" x14ac:dyDescent="0.25">
      <c r="B37" s="74"/>
      <c r="C37" s="75"/>
      <c r="D37" s="75"/>
      <c r="E37" s="75"/>
      <c r="F37" s="75"/>
      <c r="G37" s="224"/>
      <c r="H37" s="199"/>
      <c r="I37" s="199"/>
      <c r="J37" s="224"/>
      <c r="K37" s="224"/>
      <c r="L37" s="224"/>
    </row>
    <row r="40" spans="1:12" ht="13.5" customHeight="1" x14ac:dyDescent="0.25">
      <c r="C40" s="224"/>
      <c r="D40" s="224"/>
      <c r="E40" s="224"/>
      <c r="F40" s="224"/>
    </row>
    <row r="42" spans="1:12" ht="13.5" customHeight="1" x14ac:dyDescent="0.25">
      <c r="C42" s="199"/>
      <c r="D42" s="199"/>
      <c r="E42" s="199"/>
      <c r="F42" s="199"/>
      <c r="G42" s="224"/>
      <c r="H42" s="224"/>
      <c r="I42" s="224"/>
      <c r="J42" s="224"/>
    </row>
  </sheetData>
  <mergeCells count="35">
    <mergeCell ref="A33:J33"/>
    <mergeCell ref="D11:D12"/>
    <mergeCell ref="G11:G12"/>
    <mergeCell ref="C40:D40"/>
    <mergeCell ref="C42:D42"/>
    <mergeCell ref="G42:J42"/>
    <mergeCell ref="B34:C34"/>
    <mergeCell ref="D34:J34"/>
    <mergeCell ref="G35:I35"/>
    <mergeCell ref="G37:I37"/>
    <mergeCell ref="J37:L37"/>
    <mergeCell ref="E40:F40"/>
    <mergeCell ref="E42:F42"/>
    <mergeCell ref="I10:J10"/>
    <mergeCell ref="C11:C12"/>
    <mergeCell ref="D1:J1"/>
    <mergeCell ref="C2:J2"/>
    <mergeCell ref="A3:J3"/>
    <mergeCell ref="A5:J5"/>
    <mergeCell ref="A8:J8"/>
    <mergeCell ref="H11:H12"/>
    <mergeCell ref="I11:I12"/>
    <mergeCell ref="J11:J12"/>
    <mergeCell ref="A9:A12"/>
    <mergeCell ref="B9:B12"/>
    <mergeCell ref="C9:D9"/>
    <mergeCell ref="G9:H9"/>
    <mergeCell ref="I9:J9"/>
    <mergeCell ref="E9:F9"/>
    <mergeCell ref="C7:G7"/>
    <mergeCell ref="E10:F10"/>
    <mergeCell ref="E11:E12"/>
    <mergeCell ref="F11:F12"/>
    <mergeCell ref="C10:D10"/>
    <mergeCell ref="G10:H10"/>
  </mergeCells>
  <pageMargins left="0.7" right="0.7" top="0.41177083333333331" bottom="0.75" header="0.3" footer="0.3"/>
  <pageSetup paperSize="9" scale="70" orientation="landscape" r:id="rId1"/>
  <rowBreaks count="1" manualBreakCount="1">
    <brk id="33" max="16383" man="1"/>
  </rowBreaks>
  <colBreaks count="1" manualBreakCount="1">
    <brk id="10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="93" zoomScaleNormal="93" zoomScaleSheetLayoutView="80" workbookViewId="0">
      <selection activeCell="C9" sqref="C9:N9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3" hidden="1" customWidth="1"/>
    <col min="18" max="16384" width="9.140625" style="49"/>
  </cols>
  <sheetData>
    <row r="1" spans="1:18" s="112" customFormat="1" ht="18.75" customHeight="1" x14ac:dyDescent="0.25">
      <c r="C1" s="174" t="s">
        <v>73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8" s="112" customFormat="1" ht="16.5" customHeight="1" x14ac:dyDescent="0.25">
      <c r="C2" s="110"/>
      <c r="D2" s="110"/>
      <c r="E2" s="110"/>
      <c r="F2" s="110"/>
      <c r="G2" s="110"/>
      <c r="H2" s="110"/>
      <c r="I2" s="110"/>
      <c r="J2" s="174" t="s">
        <v>5</v>
      </c>
      <c r="K2" s="174"/>
      <c r="L2" s="174"/>
      <c r="M2" s="174"/>
      <c r="N2" s="174"/>
      <c r="O2" s="174"/>
      <c r="P2" s="174"/>
      <c r="Q2" s="174"/>
    </row>
    <row r="3" spans="1:18" s="112" customFormat="1" ht="15.75" customHeight="1" x14ac:dyDescent="0.3">
      <c r="C3" s="110"/>
      <c r="D3" s="110"/>
      <c r="E3" s="110"/>
      <c r="F3" s="110"/>
      <c r="G3" s="110"/>
      <c r="H3" s="175" t="s">
        <v>64</v>
      </c>
      <c r="I3" s="175"/>
      <c r="J3" s="175"/>
      <c r="K3" s="175"/>
      <c r="L3" s="175"/>
      <c r="M3" s="175"/>
      <c r="N3" s="175"/>
      <c r="O3" s="175"/>
      <c r="P3" s="175"/>
      <c r="Q3" s="175"/>
    </row>
    <row r="4" spans="1:18" ht="2.25" customHeight="1" x14ac:dyDescent="0.25"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49"/>
      <c r="P4" s="49"/>
      <c r="Q4" s="49"/>
    </row>
    <row r="5" spans="1:18" ht="15.75" customHeight="1" x14ac:dyDescent="0.25">
      <c r="A5" s="205" t="s">
        <v>72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49"/>
      <c r="P5" s="49"/>
      <c r="Q5" s="49"/>
    </row>
    <row r="6" spans="1:18" ht="5.2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06"/>
      <c r="P6" s="106"/>
      <c r="Q6" s="106"/>
    </row>
    <row r="7" spans="1:18" ht="7.1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06"/>
      <c r="P7" s="106"/>
      <c r="Q7" s="106"/>
    </row>
    <row r="8" spans="1:18" ht="17.25" customHeight="1" thickBot="1" x14ac:dyDescent="0.3">
      <c r="A8" s="225" t="s">
        <v>12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18" s="51" customFormat="1" ht="66" customHeight="1" thickBot="1" x14ac:dyDescent="0.3">
      <c r="A9" s="184" t="s">
        <v>3</v>
      </c>
      <c r="B9" s="181" t="s">
        <v>0</v>
      </c>
      <c r="C9" s="176" t="s">
        <v>94</v>
      </c>
      <c r="D9" s="177"/>
      <c r="E9" s="177"/>
      <c r="F9" s="176" t="s">
        <v>95</v>
      </c>
      <c r="G9" s="177"/>
      <c r="H9" s="178"/>
      <c r="I9" s="187" t="s">
        <v>97</v>
      </c>
      <c r="J9" s="177"/>
      <c r="K9" s="188"/>
      <c r="L9" s="176" t="s">
        <v>96</v>
      </c>
      <c r="M9" s="177"/>
      <c r="N9" s="178"/>
      <c r="O9" s="176" t="s">
        <v>39</v>
      </c>
      <c r="P9" s="177"/>
      <c r="Q9" s="178"/>
      <c r="R9" s="51" t="s">
        <v>14</v>
      </c>
    </row>
    <row r="10" spans="1:18" s="51" customFormat="1" ht="40.5" customHeight="1" x14ac:dyDescent="0.25">
      <c r="A10" s="185"/>
      <c r="B10" s="182"/>
      <c r="C10" s="156" t="s">
        <v>1</v>
      </c>
      <c r="D10" s="157"/>
      <c r="E10" s="158" t="s">
        <v>66</v>
      </c>
      <c r="F10" s="156" t="s">
        <v>1</v>
      </c>
      <c r="G10" s="157"/>
      <c r="H10" s="158" t="s">
        <v>67</v>
      </c>
      <c r="I10" s="156" t="s">
        <v>1</v>
      </c>
      <c r="J10" s="157"/>
      <c r="K10" s="158" t="s">
        <v>67</v>
      </c>
      <c r="L10" s="156" t="s">
        <v>1</v>
      </c>
      <c r="M10" s="157"/>
      <c r="N10" s="158" t="s">
        <v>67</v>
      </c>
      <c r="O10" s="189" t="s">
        <v>1</v>
      </c>
      <c r="P10" s="190"/>
      <c r="Q10" s="191" t="s">
        <v>13</v>
      </c>
    </row>
    <row r="11" spans="1:18" s="51" customFormat="1" ht="24.75" customHeight="1" x14ac:dyDescent="0.25">
      <c r="A11" s="185"/>
      <c r="B11" s="182"/>
      <c r="C11" s="159" t="s">
        <v>8</v>
      </c>
      <c r="D11" s="154" t="s">
        <v>9</v>
      </c>
      <c r="E11" s="160"/>
      <c r="F11" s="159" t="s">
        <v>8</v>
      </c>
      <c r="G11" s="154" t="s">
        <v>9</v>
      </c>
      <c r="H11" s="160"/>
      <c r="I11" s="159" t="s">
        <v>8</v>
      </c>
      <c r="J11" s="154" t="s">
        <v>9</v>
      </c>
      <c r="K11" s="160"/>
      <c r="L11" s="159" t="s">
        <v>8</v>
      </c>
      <c r="M11" s="154" t="s">
        <v>9</v>
      </c>
      <c r="N11" s="160"/>
      <c r="O11" s="194" t="s">
        <v>8</v>
      </c>
      <c r="P11" s="196" t="s">
        <v>9</v>
      </c>
      <c r="Q11" s="192"/>
    </row>
    <row r="12" spans="1:18" s="51" customFormat="1" ht="9" customHeight="1" thickBot="1" x14ac:dyDescent="0.3">
      <c r="A12" s="186"/>
      <c r="B12" s="183"/>
      <c r="C12" s="161"/>
      <c r="D12" s="155"/>
      <c r="E12" s="162"/>
      <c r="F12" s="161"/>
      <c r="G12" s="155"/>
      <c r="H12" s="162"/>
      <c r="I12" s="161"/>
      <c r="J12" s="155"/>
      <c r="K12" s="162"/>
      <c r="L12" s="161"/>
      <c r="M12" s="155"/>
      <c r="N12" s="162"/>
      <c r="O12" s="195"/>
      <c r="P12" s="197"/>
      <c r="Q12" s="193"/>
    </row>
    <row r="13" spans="1:18" s="111" customFormat="1" ht="14.45" customHeight="1" outlineLevel="1" x14ac:dyDescent="0.25">
      <c r="A13" s="52"/>
      <c r="B13" s="52"/>
      <c r="C13" s="115">
        <v>1.5</v>
      </c>
      <c r="D13" s="54">
        <v>500</v>
      </c>
      <c r="E13" s="70">
        <v>0.3</v>
      </c>
      <c r="F13" s="115">
        <v>1.5</v>
      </c>
      <c r="G13" s="54">
        <v>500</v>
      </c>
      <c r="H13" s="55">
        <v>0.3</v>
      </c>
      <c r="I13" s="113">
        <v>1.5</v>
      </c>
      <c r="J13" s="54">
        <v>500</v>
      </c>
      <c r="K13" s="56">
        <v>0.3</v>
      </c>
      <c r="L13" s="100">
        <v>1.5</v>
      </c>
      <c r="M13" s="101">
        <v>500</v>
      </c>
      <c r="N13" s="102">
        <v>0.3</v>
      </c>
      <c r="O13" s="100">
        <v>1.4</v>
      </c>
      <c r="P13" s="101">
        <v>500</v>
      </c>
      <c r="Q13" s="102">
        <v>0.3</v>
      </c>
    </row>
    <row r="14" spans="1:18" s="111" customFormat="1" ht="13.9" customHeight="1" outlineLevel="1" thickBot="1" x14ac:dyDescent="0.3">
      <c r="A14" s="60"/>
      <c r="B14" s="60"/>
      <c r="C14" s="116"/>
      <c r="D14" s="44"/>
      <c r="E14" s="44"/>
      <c r="F14" s="116"/>
      <c r="G14" s="44"/>
      <c r="H14" s="45"/>
      <c r="I14" s="114"/>
      <c r="J14" s="63"/>
      <c r="K14" s="46"/>
      <c r="L14" s="64"/>
      <c r="M14" s="63"/>
      <c r="N14" s="45"/>
      <c r="O14" s="64"/>
      <c r="P14" s="63"/>
      <c r="Q14" s="45"/>
    </row>
    <row r="15" spans="1:18" s="112" customFormat="1" ht="27.75" customHeight="1" x14ac:dyDescent="0.25">
      <c r="A15" s="28">
        <v>1</v>
      </c>
      <c r="B15" s="33" t="s">
        <v>36</v>
      </c>
      <c r="C15" s="25">
        <f>D15*$C$13</f>
        <v>9150</v>
      </c>
      <c r="D15" s="22">
        <f>СКП!D16-$D$13</f>
        <v>6100</v>
      </c>
      <c r="E15" s="166" t="s">
        <v>2</v>
      </c>
      <c r="F15" s="25">
        <f>G15*$F$13</f>
        <v>7500</v>
      </c>
      <c r="G15" s="22">
        <f>СКП!G16-$G$13</f>
        <v>5000</v>
      </c>
      <c r="H15" s="166" t="s">
        <v>2</v>
      </c>
      <c r="I15" s="25">
        <f>J15*$I$13</f>
        <v>8100</v>
      </c>
      <c r="J15" s="22">
        <f>СКП!J16-$J$13</f>
        <v>5400</v>
      </c>
      <c r="K15" s="166" t="s">
        <v>2</v>
      </c>
      <c r="L15" s="24">
        <f>M15*$L$13</f>
        <v>8400</v>
      </c>
      <c r="M15" s="22">
        <f>СКП!M16-$M$13</f>
        <v>5600</v>
      </c>
      <c r="N15" s="166" t="s">
        <v>2</v>
      </c>
      <c r="O15" s="24">
        <f>[2]ОЗП3!$O15</f>
        <v>14130.508474576272</v>
      </c>
      <c r="P15" s="24">
        <f t="shared" ref="P15:P32" si="0">IF((O15/2)&lt;M15,M15,(O15/2))</f>
        <v>7065.2542372881362</v>
      </c>
      <c r="Q15" s="23" t="s">
        <v>2</v>
      </c>
      <c r="R15" s="67"/>
    </row>
    <row r="16" spans="1:18" s="112" customFormat="1" ht="27.75" customHeight="1" thickBot="1" x14ac:dyDescent="0.3">
      <c r="A16" s="27">
        <v>2</v>
      </c>
      <c r="B16" s="34" t="s">
        <v>37</v>
      </c>
      <c r="C16" s="16">
        <f>D16*$C$13</f>
        <v>8400</v>
      </c>
      <c r="D16" s="10">
        <f>СКП!D17-$D$13</f>
        <v>5600</v>
      </c>
      <c r="E16" s="167" t="s">
        <v>2</v>
      </c>
      <c r="F16" s="16">
        <f>G16*$F$13</f>
        <v>6750</v>
      </c>
      <c r="G16" s="10">
        <f>СКП!G17-$G$13</f>
        <v>4500</v>
      </c>
      <c r="H16" s="167" t="s">
        <v>2</v>
      </c>
      <c r="I16" s="16">
        <f>J16*$I$13</f>
        <v>7350</v>
      </c>
      <c r="J16" s="10">
        <f>СКП!J17-$J$13</f>
        <v>4900</v>
      </c>
      <c r="K16" s="167" t="s">
        <v>2</v>
      </c>
      <c r="L16" s="14">
        <f>M16*$L$13</f>
        <v>7650</v>
      </c>
      <c r="M16" s="7">
        <f>СКП!M17-$M$13</f>
        <v>5100</v>
      </c>
      <c r="N16" s="167" t="s">
        <v>2</v>
      </c>
      <c r="O16" s="14">
        <f>[2]ОЗП3!$O16</f>
        <v>14130.508474576272</v>
      </c>
      <c r="P16" s="14">
        <f t="shared" si="0"/>
        <v>7065.2542372881362</v>
      </c>
      <c r="Q16" s="17" t="s">
        <v>2</v>
      </c>
      <c r="R16" s="67"/>
    </row>
    <row r="17" spans="1:18" s="112" customFormat="1" ht="30" customHeight="1" x14ac:dyDescent="0.25">
      <c r="A17" s="28">
        <v>3</v>
      </c>
      <c r="B17" s="33" t="s">
        <v>26</v>
      </c>
      <c r="C17" s="25">
        <f>D17*$C$13</f>
        <v>10500</v>
      </c>
      <c r="D17" s="48">
        <f>СКП!D18-$D$13</f>
        <v>7000</v>
      </c>
      <c r="E17" s="166" t="s">
        <v>2</v>
      </c>
      <c r="F17" s="25">
        <f>G17*$F$13</f>
        <v>8850</v>
      </c>
      <c r="G17" s="22">
        <f>СКП!G18-$G$13</f>
        <v>5900</v>
      </c>
      <c r="H17" s="166" t="s">
        <v>2</v>
      </c>
      <c r="I17" s="25">
        <f>J17*$I$13</f>
        <v>9450</v>
      </c>
      <c r="J17" s="22">
        <f>СКП!J18-$J$13</f>
        <v>6300</v>
      </c>
      <c r="K17" s="166" t="s">
        <v>2</v>
      </c>
      <c r="L17" s="24">
        <f>M17*$L$13</f>
        <v>9750</v>
      </c>
      <c r="M17" s="22">
        <f>СКП!M18-$M$13</f>
        <v>6500</v>
      </c>
      <c r="N17" s="166" t="s">
        <v>2</v>
      </c>
      <c r="O17" s="24">
        <f>[2]ОЗП3!$O17</f>
        <v>16161.694915254237</v>
      </c>
      <c r="P17" s="24">
        <f t="shared" si="0"/>
        <v>8080.8474576271183</v>
      </c>
      <c r="Q17" s="23" t="s">
        <v>2</v>
      </c>
      <c r="R17" s="67"/>
    </row>
    <row r="18" spans="1:18" s="112" customFormat="1" ht="24.75" customHeight="1" thickBot="1" x14ac:dyDescent="0.3">
      <c r="A18" s="27">
        <v>4</v>
      </c>
      <c r="B18" s="34" t="s">
        <v>30</v>
      </c>
      <c r="C18" s="16">
        <f>D18*$C$13</f>
        <v>9600</v>
      </c>
      <c r="D18" s="7">
        <f>СКП!D19-$D$13</f>
        <v>6400</v>
      </c>
      <c r="E18" s="167" t="s">
        <v>2</v>
      </c>
      <c r="F18" s="16">
        <f>G18*$F$13</f>
        <v>7950</v>
      </c>
      <c r="G18" s="118">
        <f>СКП!G19-$G$13</f>
        <v>5300</v>
      </c>
      <c r="H18" s="167" t="s">
        <v>2</v>
      </c>
      <c r="I18" s="16">
        <f>J18*$I$13</f>
        <v>8550</v>
      </c>
      <c r="J18" s="7">
        <f>СКП!J19-$J$13</f>
        <v>5700</v>
      </c>
      <c r="K18" s="167" t="s">
        <v>2</v>
      </c>
      <c r="L18" s="14">
        <f>M18*$L$13</f>
        <v>8850</v>
      </c>
      <c r="M18" s="7">
        <f>СКП!M19-$M$13</f>
        <v>5900</v>
      </c>
      <c r="N18" s="167" t="s">
        <v>2</v>
      </c>
      <c r="O18" s="14">
        <f>[2]ОЗП3!$O18</f>
        <v>16161.694915254237</v>
      </c>
      <c r="P18" s="14">
        <f t="shared" si="0"/>
        <v>8080.8474576271183</v>
      </c>
      <c r="Q18" s="17" t="s">
        <v>2</v>
      </c>
      <c r="R18" s="67"/>
    </row>
    <row r="19" spans="1:18" s="112" customFormat="1" ht="37.5" customHeight="1" x14ac:dyDescent="0.25">
      <c r="A19" s="28">
        <v>5</v>
      </c>
      <c r="B19" s="34" t="s">
        <v>27</v>
      </c>
      <c r="C19" s="16">
        <f t="shared" ref="C19:C32" si="1">D19*$C$13</f>
        <v>15000</v>
      </c>
      <c r="D19" s="118">
        <f>СКП!D20-$D$13</f>
        <v>10000</v>
      </c>
      <c r="E19" s="167">
        <f t="shared" ref="E19:E32" si="2">D19-(D19*$E$13)</f>
        <v>7000</v>
      </c>
      <c r="F19" s="16">
        <f t="shared" ref="F19:F32" si="3">G19*$F$13</f>
        <v>13350</v>
      </c>
      <c r="G19" s="7">
        <f>СКП!G20-$G$13</f>
        <v>8900</v>
      </c>
      <c r="H19" s="167">
        <f t="shared" ref="H19:H32" si="4">G19-(G19*$H$13)</f>
        <v>6230</v>
      </c>
      <c r="I19" s="16">
        <f t="shared" ref="I19:I32" si="5">J19*$I$13</f>
        <v>13950</v>
      </c>
      <c r="J19" s="118">
        <f>СКП!J20-$J$13</f>
        <v>9300</v>
      </c>
      <c r="K19" s="167">
        <f t="shared" ref="K19:K32" si="6">J19-(J19*$K$13)</f>
        <v>6510</v>
      </c>
      <c r="L19" s="14">
        <f t="shared" ref="L19:L32" si="7">M19*$L$13</f>
        <v>14250</v>
      </c>
      <c r="M19" s="7">
        <f>СКП!M20-$M$13</f>
        <v>9500</v>
      </c>
      <c r="N19" s="167">
        <f t="shared" ref="N19:N31" si="8">M19-(M19*$N$13)</f>
        <v>6650</v>
      </c>
      <c r="O19" s="14">
        <f>[2]ОЗП3!$O19</f>
        <v>23069.152542372882</v>
      </c>
      <c r="P19" s="14">
        <f t="shared" si="0"/>
        <v>11534.576271186441</v>
      </c>
      <c r="Q19" s="17">
        <f t="shared" ref="Q19:Q26" si="9">P19-(P19*$N$13)</f>
        <v>8074.203389830509</v>
      </c>
      <c r="R19" s="67"/>
    </row>
    <row r="20" spans="1:18" s="112" customFormat="1" ht="27.75" customHeight="1" thickBot="1" x14ac:dyDescent="0.3">
      <c r="A20" s="27">
        <v>6</v>
      </c>
      <c r="B20" s="34" t="s">
        <v>15</v>
      </c>
      <c r="C20" s="16">
        <f>D20*$C$13</f>
        <v>13950</v>
      </c>
      <c r="D20" s="7">
        <f>СКП!D21-$D$13</f>
        <v>9300</v>
      </c>
      <c r="E20" s="167">
        <f>D20-(D20*$E$13)</f>
        <v>6510</v>
      </c>
      <c r="F20" s="16">
        <f>G20*$F$13</f>
        <v>12300</v>
      </c>
      <c r="G20" s="118">
        <f>СКП!G21-$G$13</f>
        <v>8200</v>
      </c>
      <c r="H20" s="167">
        <f>G20-(G20*$H$13)</f>
        <v>5740</v>
      </c>
      <c r="I20" s="16">
        <f>J20*$I$13</f>
        <v>12900</v>
      </c>
      <c r="J20" s="7">
        <f>СКП!J21-$J$13</f>
        <v>8600</v>
      </c>
      <c r="K20" s="167">
        <f>J20-(J20*$K$13)</f>
        <v>6020</v>
      </c>
      <c r="L20" s="14">
        <f>M20*$L$13</f>
        <v>13200</v>
      </c>
      <c r="M20" s="7">
        <f>СКП!M21-$M$13</f>
        <v>8800</v>
      </c>
      <c r="N20" s="167">
        <f>M20-(M20*$N$13)</f>
        <v>6160</v>
      </c>
      <c r="O20" s="14">
        <f>[2]ОЗП3!$O20</f>
        <v>23069.152542372882</v>
      </c>
      <c r="P20" s="14">
        <f t="shared" si="0"/>
        <v>11534.576271186441</v>
      </c>
      <c r="Q20" s="17">
        <f t="shared" si="9"/>
        <v>8074.203389830509</v>
      </c>
      <c r="R20" s="67"/>
    </row>
    <row r="21" spans="1:18" s="112" customFormat="1" ht="27.75" customHeight="1" x14ac:dyDescent="0.25">
      <c r="A21" s="28">
        <v>7</v>
      </c>
      <c r="B21" s="34" t="s">
        <v>34</v>
      </c>
      <c r="C21" s="16">
        <f>D21*$C$13</f>
        <v>15300</v>
      </c>
      <c r="D21" s="7">
        <f>СКП!D22-$D$13</f>
        <v>10200</v>
      </c>
      <c r="E21" s="167">
        <f>D21-(D21*$E$13)</f>
        <v>7140</v>
      </c>
      <c r="F21" s="16">
        <f>G21*$F$13</f>
        <v>13650</v>
      </c>
      <c r="G21" s="5">
        <f>СКП!G22-$G$13</f>
        <v>9100</v>
      </c>
      <c r="H21" s="167">
        <f>G21-(G21*$H$13)</f>
        <v>6370</v>
      </c>
      <c r="I21" s="16">
        <f>J21*$I$13</f>
        <v>14250</v>
      </c>
      <c r="J21" s="7">
        <f>СКП!J22-$J$13</f>
        <v>9500</v>
      </c>
      <c r="K21" s="167">
        <f>J21-(J21*$K$13)</f>
        <v>6650</v>
      </c>
      <c r="L21" s="14">
        <f>M21*$L$13</f>
        <v>14550</v>
      </c>
      <c r="M21" s="7">
        <f>СКП!M22-$M$13</f>
        <v>9700</v>
      </c>
      <c r="N21" s="167">
        <f>M21-(M21*$N$13)</f>
        <v>6790</v>
      </c>
      <c r="O21" s="14">
        <f>[2]ОЗП3!$O21</f>
        <v>23069.152542372882</v>
      </c>
      <c r="P21" s="14">
        <f t="shared" si="0"/>
        <v>11534.576271186441</v>
      </c>
      <c r="Q21" s="17">
        <f t="shared" si="9"/>
        <v>8074.203389830509</v>
      </c>
      <c r="R21" s="67"/>
    </row>
    <row r="22" spans="1:18" s="112" customFormat="1" ht="27" customHeight="1" thickBot="1" x14ac:dyDescent="0.3">
      <c r="A22" s="27">
        <v>8</v>
      </c>
      <c r="B22" s="34" t="s">
        <v>16</v>
      </c>
      <c r="C22" s="16">
        <f t="shared" si="1"/>
        <v>12750</v>
      </c>
      <c r="D22" s="118">
        <f>СКП!D23-$D$13</f>
        <v>8500</v>
      </c>
      <c r="E22" s="167">
        <f t="shared" si="2"/>
        <v>5950</v>
      </c>
      <c r="F22" s="16">
        <f t="shared" si="3"/>
        <v>11100</v>
      </c>
      <c r="G22" s="5">
        <f>СКП!G23-$G$13</f>
        <v>7400</v>
      </c>
      <c r="H22" s="167">
        <f t="shared" si="4"/>
        <v>5180</v>
      </c>
      <c r="I22" s="16">
        <f t="shared" si="5"/>
        <v>11700</v>
      </c>
      <c r="J22" s="7">
        <f>СКП!J23-$J$13</f>
        <v>7800</v>
      </c>
      <c r="K22" s="167">
        <f t="shared" si="6"/>
        <v>5460</v>
      </c>
      <c r="L22" s="14">
        <f t="shared" si="7"/>
        <v>12000</v>
      </c>
      <c r="M22" s="7">
        <f>СКП!M23-$M$13</f>
        <v>8000</v>
      </c>
      <c r="N22" s="167">
        <f t="shared" si="8"/>
        <v>5600</v>
      </c>
      <c r="O22" s="14">
        <f>[2]ОЗП3!$O22</f>
        <v>23069.152542372882</v>
      </c>
      <c r="P22" s="14">
        <f t="shared" si="0"/>
        <v>11534.576271186441</v>
      </c>
      <c r="Q22" s="17">
        <f t="shared" si="9"/>
        <v>8074.203389830509</v>
      </c>
      <c r="R22" s="67"/>
    </row>
    <row r="23" spans="1:18" s="112" customFormat="1" ht="26.25" customHeight="1" x14ac:dyDescent="0.25">
      <c r="A23" s="28">
        <v>9</v>
      </c>
      <c r="B23" s="34" t="s">
        <v>17</v>
      </c>
      <c r="C23" s="16">
        <f t="shared" si="1"/>
        <v>11700</v>
      </c>
      <c r="D23" s="7">
        <f>СКП!D24-$D$13</f>
        <v>7800</v>
      </c>
      <c r="E23" s="167">
        <f t="shared" si="2"/>
        <v>5460</v>
      </c>
      <c r="F23" s="16">
        <f t="shared" si="3"/>
        <v>10050</v>
      </c>
      <c r="G23" s="5">
        <f>СКП!G24-$G$13</f>
        <v>6700</v>
      </c>
      <c r="H23" s="167">
        <f t="shared" si="4"/>
        <v>4690</v>
      </c>
      <c r="I23" s="16">
        <f t="shared" si="5"/>
        <v>10650</v>
      </c>
      <c r="J23" s="7">
        <f>СКП!J24-$J$13</f>
        <v>7100</v>
      </c>
      <c r="K23" s="167">
        <f t="shared" si="6"/>
        <v>4970</v>
      </c>
      <c r="L23" s="14">
        <f t="shared" si="7"/>
        <v>10950</v>
      </c>
      <c r="M23" s="7">
        <f>СКП!M24-$M$13</f>
        <v>7300</v>
      </c>
      <c r="N23" s="167">
        <f t="shared" si="8"/>
        <v>5110</v>
      </c>
      <c r="O23" s="14">
        <f>[2]ОЗП3!$O23</f>
        <v>23069.152542372882</v>
      </c>
      <c r="P23" s="14">
        <f t="shared" si="0"/>
        <v>11534.576271186441</v>
      </c>
      <c r="Q23" s="17">
        <f t="shared" si="9"/>
        <v>8074.203389830509</v>
      </c>
      <c r="R23" s="67"/>
    </row>
    <row r="24" spans="1:18" s="112" customFormat="1" ht="26.25" customHeight="1" thickBot="1" x14ac:dyDescent="0.3">
      <c r="A24" s="27">
        <v>10</v>
      </c>
      <c r="B24" s="34" t="s">
        <v>18</v>
      </c>
      <c r="C24" s="16">
        <f t="shared" si="1"/>
        <v>18150</v>
      </c>
      <c r="D24" s="118">
        <f>СКП!D25-$D$13</f>
        <v>12100</v>
      </c>
      <c r="E24" s="167">
        <f t="shared" si="2"/>
        <v>8470</v>
      </c>
      <c r="F24" s="16">
        <f t="shared" si="3"/>
        <v>16500</v>
      </c>
      <c r="G24" s="7">
        <f>СКП!G25-$G$13</f>
        <v>11000</v>
      </c>
      <c r="H24" s="167">
        <f t="shared" si="4"/>
        <v>7700</v>
      </c>
      <c r="I24" s="16">
        <f t="shared" si="5"/>
        <v>17100</v>
      </c>
      <c r="J24" s="10">
        <f>СКП!J25-$J$13</f>
        <v>11400</v>
      </c>
      <c r="K24" s="167">
        <f t="shared" si="6"/>
        <v>7980</v>
      </c>
      <c r="L24" s="14">
        <f t="shared" si="7"/>
        <v>17400</v>
      </c>
      <c r="M24" s="7">
        <f>СКП!M25-$M$13</f>
        <v>11600</v>
      </c>
      <c r="N24" s="167">
        <f t="shared" si="8"/>
        <v>8120</v>
      </c>
      <c r="O24" s="14">
        <f>[2]ОЗП3!$O24</f>
        <v>26576.271186440677</v>
      </c>
      <c r="P24" s="14">
        <f t="shared" si="0"/>
        <v>13288.135593220339</v>
      </c>
      <c r="Q24" s="17">
        <f t="shared" si="9"/>
        <v>9301.6949152542365</v>
      </c>
      <c r="R24" s="67"/>
    </row>
    <row r="25" spans="1:18" s="112" customFormat="1" ht="26.25" customHeight="1" x14ac:dyDescent="0.25">
      <c r="A25" s="28">
        <v>11</v>
      </c>
      <c r="B25" s="34" t="s">
        <v>19</v>
      </c>
      <c r="C25" s="16">
        <f>D25*$C$13</f>
        <v>16950</v>
      </c>
      <c r="D25" s="7">
        <f>СКП!D26-$D$13</f>
        <v>11300</v>
      </c>
      <c r="E25" s="167">
        <f>D25-(D25*$E$13)</f>
        <v>7910</v>
      </c>
      <c r="F25" s="16">
        <f>G25*$F$13</f>
        <v>15300</v>
      </c>
      <c r="G25" s="7">
        <f>СКП!G26-$G$13</f>
        <v>10200</v>
      </c>
      <c r="H25" s="167">
        <f>G25-(G25*$H$13)</f>
        <v>7140</v>
      </c>
      <c r="I25" s="16">
        <f>J25*$I$13</f>
        <v>15900</v>
      </c>
      <c r="J25" s="10">
        <f>СКП!J26-$J$13</f>
        <v>10600</v>
      </c>
      <c r="K25" s="167">
        <f>J25-(J25*$K$13)</f>
        <v>7420</v>
      </c>
      <c r="L25" s="14">
        <f>M25*$L$13</f>
        <v>16200</v>
      </c>
      <c r="M25" s="7">
        <f>СКП!M26-$M$13</f>
        <v>10800</v>
      </c>
      <c r="N25" s="167">
        <f>M25-(M25*$N$13)</f>
        <v>7560</v>
      </c>
      <c r="O25" s="14">
        <f>[2]ОЗП3!$O25</f>
        <v>26576.271186440677</v>
      </c>
      <c r="P25" s="14">
        <f t="shared" si="0"/>
        <v>13288.135593220339</v>
      </c>
      <c r="Q25" s="17">
        <f t="shared" si="9"/>
        <v>9301.6949152542365</v>
      </c>
      <c r="R25" s="67"/>
    </row>
    <row r="26" spans="1:18" s="112" customFormat="1" ht="30" customHeight="1" thickBot="1" x14ac:dyDescent="0.3">
      <c r="A26" s="27">
        <v>12</v>
      </c>
      <c r="B26" s="35" t="s">
        <v>28</v>
      </c>
      <c r="C26" s="1">
        <f t="shared" si="1"/>
        <v>11700</v>
      </c>
      <c r="D26" s="10">
        <f>СКП!D27-$D$13</f>
        <v>7800</v>
      </c>
      <c r="E26" s="168">
        <f t="shared" si="2"/>
        <v>5460</v>
      </c>
      <c r="F26" s="1">
        <f t="shared" si="3"/>
        <v>10050</v>
      </c>
      <c r="G26" s="10">
        <f>СКП!G27-$G$13</f>
        <v>6700</v>
      </c>
      <c r="H26" s="168">
        <f t="shared" si="4"/>
        <v>4690</v>
      </c>
      <c r="I26" s="1">
        <f t="shared" si="5"/>
        <v>10650</v>
      </c>
      <c r="J26" s="10">
        <f>СКП!J27-$J$13</f>
        <v>7100</v>
      </c>
      <c r="K26" s="168">
        <f t="shared" si="6"/>
        <v>4970</v>
      </c>
      <c r="L26" s="8">
        <f t="shared" si="7"/>
        <v>10950</v>
      </c>
      <c r="M26" s="2">
        <f>СКП!M27-$M$13</f>
        <v>7300</v>
      </c>
      <c r="N26" s="168">
        <f t="shared" si="8"/>
        <v>5110</v>
      </c>
      <c r="O26" s="96">
        <f>[2]ОЗП3!$O26</f>
        <v>23503.389830508477</v>
      </c>
      <c r="P26" s="2">
        <f t="shared" si="0"/>
        <v>11751.694915254238</v>
      </c>
      <c r="Q26" s="3">
        <f t="shared" si="9"/>
        <v>8226.1864406779678</v>
      </c>
      <c r="R26" s="67"/>
    </row>
    <row r="27" spans="1:18" s="112" customFormat="1" ht="30" customHeight="1" x14ac:dyDescent="0.25">
      <c r="A27" s="28">
        <v>13</v>
      </c>
      <c r="B27" s="36" t="s">
        <v>20</v>
      </c>
      <c r="C27" s="12">
        <f t="shared" si="1"/>
        <v>10350</v>
      </c>
      <c r="D27" s="22">
        <f>СКП!D28-$D$13</f>
        <v>6900</v>
      </c>
      <c r="E27" s="169" t="s">
        <v>2</v>
      </c>
      <c r="F27" s="12">
        <f t="shared" si="3"/>
        <v>8700</v>
      </c>
      <c r="G27" s="22">
        <f>СКП!G28-$G$13</f>
        <v>5800</v>
      </c>
      <c r="H27" s="169" t="s">
        <v>2</v>
      </c>
      <c r="I27" s="12">
        <f t="shared" si="5"/>
        <v>9300</v>
      </c>
      <c r="J27" s="22">
        <f>СКП!J28-$J$13</f>
        <v>6200</v>
      </c>
      <c r="K27" s="169" t="s">
        <v>2</v>
      </c>
      <c r="L27" s="9">
        <f t="shared" si="7"/>
        <v>9600</v>
      </c>
      <c r="M27" s="10">
        <f>СКП!M28-$M$13</f>
        <v>6400</v>
      </c>
      <c r="N27" s="169" t="s">
        <v>2</v>
      </c>
      <c r="O27" s="9">
        <f>[2]ОЗП3!$O27</f>
        <v>20003.389830508477</v>
      </c>
      <c r="P27" s="9">
        <f t="shared" si="0"/>
        <v>10001.694915254238</v>
      </c>
      <c r="Q27" s="13" t="s">
        <v>2</v>
      </c>
      <c r="R27" s="67"/>
    </row>
    <row r="28" spans="1:18" s="112" customFormat="1" ht="26.25" customHeight="1" thickBot="1" x14ac:dyDescent="0.3">
      <c r="A28" s="27">
        <v>14</v>
      </c>
      <c r="B28" s="34" t="s">
        <v>21</v>
      </c>
      <c r="C28" s="16">
        <f t="shared" si="1"/>
        <v>11850</v>
      </c>
      <c r="D28" s="7">
        <f>СКП!D29-$D$13</f>
        <v>7900</v>
      </c>
      <c r="E28" s="167">
        <f t="shared" si="2"/>
        <v>5530</v>
      </c>
      <c r="F28" s="16">
        <f t="shared" si="3"/>
        <v>10200</v>
      </c>
      <c r="G28" s="7">
        <f>СКП!G29-$G$13</f>
        <v>6800</v>
      </c>
      <c r="H28" s="167">
        <f t="shared" si="4"/>
        <v>4760</v>
      </c>
      <c r="I28" s="16">
        <f t="shared" si="5"/>
        <v>10800</v>
      </c>
      <c r="J28" s="118">
        <f>СКП!J29-$J$13</f>
        <v>7200</v>
      </c>
      <c r="K28" s="167">
        <f t="shared" si="6"/>
        <v>5040</v>
      </c>
      <c r="L28" s="14">
        <f t="shared" si="7"/>
        <v>11100</v>
      </c>
      <c r="M28" s="7">
        <f>СКП!M29-$M$13</f>
        <v>7400</v>
      </c>
      <c r="N28" s="167">
        <f t="shared" si="8"/>
        <v>5180</v>
      </c>
      <c r="O28" s="14">
        <f>[2]ОЗП3!$O28</f>
        <v>21316.77966101695</v>
      </c>
      <c r="P28" s="14">
        <f t="shared" si="0"/>
        <v>10658.389830508475</v>
      </c>
      <c r="Q28" s="17">
        <f>P28-(P28*$N$13)</f>
        <v>7460.8728813559319</v>
      </c>
      <c r="R28" s="67"/>
    </row>
    <row r="29" spans="1:18" s="112" customFormat="1" ht="30" customHeight="1" thickBot="1" x14ac:dyDescent="0.3">
      <c r="A29" s="28">
        <v>15</v>
      </c>
      <c r="B29" s="34" t="s">
        <v>22</v>
      </c>
      <c r="C29" s="16">
        <f t="shared" si="1"/>
        <v>16050</v>
      </c>
      <c r="D29" s="118">
        <f>СКП!D30-$D$13</f>
        <v>10700</v>
      </c>
      <c r="E29" s="167">
        <f t="shared" si="2"/>
        <v>7490</v>
      </c>
      <c r="F29" s="16">
        <f t="shared" si="3"/>
        <v>14400</v>
      </c>
      <c r="G29" s="7">
        <f>СКП!G30-$G$13</f>
        <v>9600</v>
      </c>
      <c r="H29" s="167">
        <f t="shared" si="4"/>
        <v>6720</v>
      </c>
      <c r="I29" s="16">
        <f t="shared" si="5"/>
        <v>15000</v>
      </c>
      <c r="J29" s="7">
        <f>СКП!J30-$J$13</f>
        <v>10000</v>
      </c>
      <c r="K29" s="167">
        <f t="shared" si="6"/>
        <v>7000</v>
      </c>
      <c r="L29" s="14">
        <f t="shared" si="7"/>
        <v>15300</v>
      </c>
      <c r="M29" s="7">
        <f>СКП!M30-$M$13</f>
        <v>10200</v>
      </c>
      <c r="N29" s="167">
        <f t="shared" si="8"/>
        <v>7140</v>
      </c>
      <c r="O29" s="14">
        <f>[2]ОЗП3!$O29</f>
        <v>33589.322033898301</v>
      </c>
      <c r="P29" s="14">
        <f t="shared" si="0"/>
        <v>16794.661016949151</v>
      </c>
      <c r="Q29" s="17">
        <f>P29-(P29*$N$13)</f>
        <v>11756.262711864405</v>
      </c>
      <c r="R29" s="67"/>
    </row>
    <row r="30" spans="1:18" s="112" customFormat="1" ht="30" hidden="1" customHeight="1" thickBot="1" x14ac:dyDescent="0.3">
      <c r="A30" s="27">
        <v>16</v>
      </c>
      <c r="B30" s="34" t="s">
        <v>23</v>
      </c>
      <c r="C30" s="16"/>
      <c r="D30" s="5"/>
      <c r="E30" s="167"/>
      <c r="F30" s="16"/>
      <c r="G30" s="118"/>
      <c r="H30" s="167"/>
      <c r="I30" s="16"/>
      <c r="J30" s="118"/>
      <c r="K30" s="167"/>
      <c r="L30" s="14"/>
      <c r="M30" s="7"/>
      <c r="N30" s="167"/>
      <c r="O30" s="14">
        <f>[2]ОЗП3!$O30</f>
        <v>42357.118644067799</v>
      </c>
      <c r="P30" s="14">
        <f t="shared" si="0"/>
        <v>21178.5593220339</v>
      </c>
      <c r="Q30" s="17">
        <f>P30-(P30*$N$13)</f>
        <v>14824.991525423731</v>
      </c>
      <c r="R30" s="67"/>
    </row>
    <row r="31" spans="1:18" s="112" customFormat="1" ht="30" customHeight="1" thickBot="1" x14ac:dyDescent="0.3">
      <c r="A31" s="28">
        <v>16</v>
      </c>
      <c r="B31" s="35" t="s">
        <v>24</v>
      </c>
      <c r="C31" s="1">
        <f t="shared" si="1"/>
        <v>22950</v>
      </c>
      <c r="D31" s="2">
        <f>СКП!D31-$D$13</f>
        <v>15300</v>
      </c>
      <c r="E31" s="168">
        <f t="shared" si="2"/>
        <v>10710</v>
      </c>
      <c r="F31" s="1">
        <f t="shared" si="3"/>
        <v>21300</v>
      </c>
      <c r="G31" s="2">
        <f>СКП!G31-$G$13</f>
        <v>14200</v>
      </c>
      <c r="H31" s="168">
        <f t="shared" si="4"/>
        <v>9940</v>
      </c>
      <c r="I31" s="1">
        <f t="shared" si="5"/>
        <v>21900</v>
      </c>
      <c r="J31" s="2">
        <f>СКП!J31-$J$13</f>
        <v>14600</v>
      </c>
      <c r="K31" s="168">
        <f t="shared" si="6"/>
        <v>10220</v>
      </c>
      <c r="L31" s="8">
        <f t="shared" si="7"/>
        <v>22200</v>
      </c>
      <c r="M31" s="2">
        <f>СКП!M31-$M$13</f>
        <v>14800</v>
      </c>
      <c r="N31" s="168">
        <f t="shared" si="8"/>
        <v>10360</v>
      </c>
      <c r="O31" s="8">
        <f>[2]ОЗП3!$O31</f>
        <v>42357.118644067799</v>
      </c>
      <c r="P31" s="8">
        <f t="shared" si="0"/>
        <v>21178.5593220339</v>
      </c>
      <c r="Q31" s="3">
        <f>P31-(P31*$N$13)</f>
        <v>14824.991525423731</v>
      </c>
      <c r="R31" s="67"/>
    </row>
    <row r="32" spans="1:18" s="112" customFormat="1" ht="21.75" customHeight="1" thickBot="1" x14ac:dyDescent="0.3">
      <c r="A32" s="4">
        <v>17</v>
      </c>
      <c r="B32" s="107" t="s">
        <v>25</v>
      </c>
      <c r="C32" s="71">
        <f t="shared" si="1"/>
        <v>13950</v>
      </c>
      <c r="D32" s="22">
        <f>СКП!D32-$D$13</f>
        <v>9300</v>
      </c>
      <c r="E32" s="170">
        <f t="shared" si="2"/>
        <v>6510</v>
      </c>
      <c r="F32" s="71">
        <f t="shared" si="3"/>
        <v>12300</v>
      </c>
      <c r="G32" s="22">
        <f>СКП!G32-$G$13</f>
        <v>8200</v>
      </c>
      <c r="H32" s="170">
        <f t="shared" si="4"/>
        <v>5740</v>
      </c>
      <c r="I32" s="71">
        <f t="shared" si="5"/>
        <v>12900</v>
      </c>
      <c r="J32" s="22">
        <f>СКП!J32-$J$13</f>
        <v>8600</v>
      </c>
      <c r="K32" s="170">
        <f t="shared" si="6"/>
        <v>6020</v>
      </c>
      <c r="L32" s="73">
        <f t="shared" si="7"/>
        <v>13200</v>
      </c>
      <c r="M32" s="109">
        <f>СКП!M32-$M$13</f>
        <v>8800</v>
      </c>
      <c r="N32" s="170">
        <f>M32-(M32*$N$13)</f>
        <v>6160</v>
      </c>
      <c r="O32" s="73">
        <f>[2]ОЗП3!$O32</f>
        <v>24822.711864406781</v>
      </c>
      <c r="P32" s="73">
        <f t="shared" si="0"/>
        <v>12411.355932203391</v>
      </c>
      <c r="Q32" s="72">
        <f>P32-(P32*$N$13)</f>
        <v>8687.9491525423728</v>
      </c>
      <c r="R32" s="67"/>
    </row>
    <row r="33" spans="1:17" s="112" customFormat="1" ht="12.75" customHeight="1" thickBot="1" x14ac:dyDescent="0.3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67"/>
    </row>
    <row r="34" spans="1:17" ht="13.5" customHeight="1" x14ac:dyDescent="0.25">
      <c r="B34" s="200" t="s">
        <v>4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49"/>
      <c r="P34" s="49"/>
      <c r="Q34" s="49"/>
    </row>
    <row r="35" spans="1:17" ht="13.5" customHeight="1" x14ac:dyDescent="0.25">
      <c r="B35" s="200" t="s">
        <v>62</v>
      </c>
      <c r="C35" s="200"/>
      <c r="D35" s="200"/>
      <c r="E35" s="200"/>
      <c r="F35" s="200"/>
      <c r="G35" s="200"/>
      <c r="H35" s="200" t="s">
        <v>65</v>
      </c>
      <c r="I35" s="200"/>
      <c r="J35" s="200"/>
      <c r="K35" s="200"/>
      <c r="L35" s="200"/>
      <c r="M35" s="200"/>
      <c r="N35" s="200"/>
      <c r="O35" s="49"/>
      <c r="P35" s="49"/>
      <c r="Q35" s="49"/>
    </row>
    <row r="36" spans="1:17" ht="13.5" customHeight="1" x14ac:dyDescent="0.25">
      <c r="C36" s="224"/>
      <c r="D36" s="224"/>
      <c r="E36" s="224"/>
    </row>
    <row r="38" spans="1:17" ht="13.5" customHeight="1" x14ac:dyDescent="0.25">
      <c r="C38" s="199"/>
      <c r="D38" s="199"/>
      <c r="E38" s="224"/>
      <c r="F38" s="224"/>
      <c r="G38" s="224"/>
      <c r="H38" s="224"/>
      <c r="I38" s="224"/>
      <c r="J38" s="224"/>
    </row>
  </sheetData>
  <mergeCells count="25">
    <mergeCell ref="L9:N9"/>
    <mergeCell ref="B34:G34"/>
    <mergeCell ref="C38:D38"/>
    <mergeCell ref="E38:J38"/>
    <mergeCell ref="A33:N33"/>
    <mergeCell ref="H34:N34"/>
    <mergeCell ref="H35:N35"/>
    <mergeCell ref="B35:G35"/>
    <mergeCell ref="C36:E36"/>
    <mergeCell ref="C1:Q1"/>
    <mergeCell ref="J2:Q2"/>
    <mergeCell ref="H3:Q3"/>
    <mergeCell ref="O9:Q9"/>
    <mergeCell ref="O10:P10"/>
    <mergeCell ref="Q10:Q12"/>
    <mergeCell ref="O11:O12"/>
    <mergeCell ref="P11:P12"/>
    <mergeCell ref="C4:N4"/>
    <mergeCell ref="A5:N5"/>
    <mergeCell ref="A9:A12"/>
    <mergeCell ref="B9:B12"/>
    <mergeCell ref="C9:E9"/>
    <mergeCell ref="F9:H9"/>
    <mergeCell ref="I9:K9"/>
    <mergeCell ref="A8:Q8"/>
  </mergeCells>
  <pageMargins left="0.7" right="0.7" top="0.75" bottom="0.75" header="0.3" footer="0.3"/>
  <pageSetup paperSize="9" scale="61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СКП</vt:lpstr>
      <vt:lpstr>Проф.гр, Диабет и ССЗ</vt:lpstr>
      <vt:lpstr>Спецпрог</vt:lpstr>
      <vt:lpstr>Detox,Презид.</vt:lpstr>
      <vt:lpstr>ЖКТ, Антистресс</vt:lpstr>
      <vt:lpstr>Суставы, Улучшение сна и памяти</vt:lpstr>
      <vt:lpstr>Позвоночник,Эксклюзив</vt:lpstr>
      <vt:lpstr>Детская_Гастроэнерология</vt:lpstr>
      <vt:lpstr>ОЗП3</vt:lpstr>
      <vt:lpstr>ОЗП2</vt:lpstr>
      <vt:lpstr>ОЗП1</vt:lpstr>
      <vt:lpstr>ГОСТЗ</vt:lpstr>
      <vt:lpstr>ГОСТ</vt:lpstr>
      <vt:lpstr>Почасовая</vt:lpstr>
      <vt:lpstr>ГОСТ0.5</vt:lpstr>
      <vt:lpstr>'Detox,Презид.'!Область_печати</vt:lpstr>
      <vt:lpstr>ГОСТ!Область_печати</vt:lpstr>
      <vt:lpstr>ГОСТ0.5!Область_печати</vt:lpstr>
      <vt:lpstr>ГОСТЗ!Область_печати</vt:lpstr>
      <vt:lpstr>Детская_Гастроэнерология!Область_печати</vt:lpstr>
      <vt:lpstr>'ЖКТ, Антистресс'!Область_печати</vt:lpstr>
      <vt:lpstr>ОЗП1!Область_печати</vt:lpstr>
      <vt:lpstr>ОЗП2!Область_печати</vt:lpstr>
      <vt:lpstr>ОЗП3!Область_печати</vt:lpstr>
      <vt:lpstr>'Позвоночник,Эксклюзив'!Область_печати</vt:lpstr>
      <vt:lpstr>Почасовая!Область_печати</vt:lpstr>
      <vt:lpstr>'Проф.гр, Диабет и ССЗ'!Область_печати</vt:lpstr>
      <vt:lpstr>СКП!Область_печати</vt:lpstr>
      <vt:lpstr>Спецпрог!Область_печати</vt:lpstr>
      <vt:lpstr>'Суставы, Улучшение сна и памяти'!Область_печати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marketing-1</dc:creator>
  <cp:lastModifiedBy>Manager_1</cp:lastModifiedBy>
  <cp:lastPrinted>2020-10-20T05:14:42Z</cp:lastPrinted>
  <dcterms:created xsi:type="dcterms:W3CDTF">2013-10-29T04:19:12Z</dcterms:created>
  <dcterms:modified xsi:type="dcterms:W3CDTF">2020-10-20T05:14:44Z</dcterms:modified>
</cp:coreProperties>
</file>