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C_50\Desktop\"/>
    </mc:Choice>
  </mc:AlternateContent>
  <bookViews>
    <workbookView xWindow="14520" yWindow="1020" windowWidth="14310" windowHeight="10740"/>
  </bookViews>
  <sheets>
    <sheet name="Медцентр Мед" sheetId="3" r:id="rId1"/>
    <sheet name="магазин" sheetId="16" r:id="rId2"/>
    <sheet name="радон" sheetId="14" r:id="rId3"/>
    <sheet name="ИНВИТРО" sheetId="12" r:id="rId4"/>
    <sheet name="Гор.боль.1" sheetId="17" r:id="rId5"/>
    <sheet name="центр гигиены" sheetId="13" r:id="rId6"/>
    <sheet name="Медцентр СОК" sheetId="8" r:id="rId7"/>
    <sheet name="Машук (регистрац)" sheetId="15" r:id="rId8"/>
    <sheet name="Машук (конференц)" sheetId="9" r:id="rId9"/>
    <sheet name="Машук" sheetId="5" r:id="rId10"/>
    <sheet name="Торг Сервис" sheetId="6" r:id="rId11"/>
  </sheets>
  <externalReferences>
    <externalReference r:id="rId12"/>
    <externalReference r:id="rId13"/>
    <externalReference r:id="rId14"/>
  </externalReferences>
  <definedNames>
    <definedName name="_xlnm._FilterDatabase" localSheetId="0" hidden="1">'Медцентр Мед'!$A$4:$J$601</definedName>
    <definedName name="_xlnm._FilterDatabase" localSheetId="2" hidden="1">радон!$A$13:$G$20</definedName>
    <definedName name="_xlnm.Print_Titles" localSheetId="3">ИНВИТРО!$11:$11</definedName>
    <definedName name="_xlnm.Print_Titles" localSheetId="0">'Медцентр Мед'!$3:$3</definedName>
    <definedName name="_xlnm.Print_Titles" localSheetId="6">'Медцентр СОК'!$11:$11</definedName>
    <definedName name="_xlnm.Print_Titles" localSheetId="2">радон!$12:$12</definedName>
    <definedName name="_xlnm.Print_Titles" localSheetId="10">'Торг Сервис'!$10:$10</definedName>
    <definedName name="_xlnm.Print_Titles" localSheetId="5">'центр гигиены'!$11:$11</definedName>
    <definedName name="_xlnm.Print_Area" localSheetId="0">'Медцентр Мед'!$A$1:$F$605</definedName>
    <definedName name="_xlnm.Print_Area" localSheetId="6">'Медцентр СОК'!$A$1:$E$81</definedName>
    <definedName name="_xlnm.Print_Area" localSheetId="2">радон!$A$1:$D$24</definedName>
  </definedNames>
  <calcPr calcId="162913"/>
</workbook>
</file>

<file path=xl/calcChain.xml><?xml version="1.0" encoding="utf-8"?>
<calcChain xmlns="http://schemas.openxmlformats.org/spreadsheetml/2006/main">
  <c r="A8" i="3" l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30" i="3"/>
  <c r="A31" i="3" s="1"/>
  <c r="A34" i="3"/>
  <c r="A35" i="3" s="1"/>
  <c r="A36" i="3" s="1"/>
  <c r="A37" i="3" s="1"/>
  <c r="A40" i="3"/>
  <c r="A41" i="3" s="1"/>
  <c r="A42" i="3" s="1"/>
  <c r="A43" i="3" s="1"/>
  <c r="A44" i="3"/>
  <c r="A45" i="3" s="1"/>
  <c r="A46" i="3" s="1"/>
  <c r="A47" i="3" s="1"/>
  <c r="A48" i="3" s="1"/>
  <c r="A49" i="3" s="1"/>
  <c r="A50" i="3" s="1"/>
  <c r="A51" i="3" s="1"/>
  <c r="A52" i="3" s="1"/>
  <c r="A53" i="3" s="1"/>
  <c r="A56" i="3"/>
  <c r="A57" i="3" s="1"/>
  <c r="A58" i="3" s="1"/>
  <c r="A59" i="3" s="1"/>
  <c r="A60" i="3" s="1"/>
  <c r="A61" i="3" s="1"/>
  <c r="A64" i="3"/>
  <c r="A65" i="3" s="1"/>
  <c r="A66" i="3" s="1"/>
  <c r="A67" i="3" s="1"/>
  <c r="A70" i="3"/>
  <c r="A71" i="3" s="1"/>
  <c r="A72" i="3" s="1"/>
  <c r="A73" i="3" s="1"/>
  <c r="A74" i="3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95" i="3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3" i="3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70" i="3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5" i="3"/>
  <c r="A188" i="3"/>
  <c r="A189" i="3" s="1"/>
  <c r="A190" i="3" s="1"/>
  <c r="A191" i="3"/>
  <c r="A192" i="3" s="1"/>
  <c r="A195" i="3"/>
  <c r="A196" i="3"/>
  <c r="A197" i="3" s="1"/>
  <c r="A198" i="3" s="1"/>
  <c r="A199" i="3" s="1"/>
  <c r="A200" i="3" s="1"/>
  <c r="A201" i="3" s="1"/>
  <c r="A208" i="3"/>
  <c r="A211" i="3"/>
  <c r="A212" i="3" s="1"/>
  <c r="A213" i="3" s="1"/>
  <c r="A216" i="3"/>
  <c r="A217" i="3" s="1"/>
  <c r="A218" i="3" s="1"/>
  <c r="A219" i="3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7" i="3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7" i="3" s="1"/>
  <c r="A261" i="3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9" i="3"/>
  <c r="A290" i="3" s="1"/>
  <c r="A291" i="3" s="1"/>
  <c r="A292" i="3" s="1"/>
  <c r="A293" i="3" s="1"/>
  <c r="A294" i="3" s="1"/>
  <c r="A295" i="3" s="1"/>
  <c r="A299" i="3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2" i="3"/>
  <c r="A313" i="3" s="1"/>
  <c r="A314" i="3" s="1"/>
  <c r="A315" i="3" s="1"/>
  <c r="A316" i="3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30" i="3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7" i="3"/>
  <c r="A348" i="3"/>
  <c r="A349" i="3" s="1"/>
  <c r="A350" i="3" s="1"/>
  <c r="A351" i="3" s="1"/>
  <c r="A352" i="3" s="1"/>
  <c r="A359" i="3"/>
  <c r="A360" i="3" s="1"/>
  <c r="A361" i="3" s="1"/>
  <c r="A362" i="3" s="1"/>
  <c r="A363" i="3" s="1"/>
  <c r="A364" i="3" s="1"/>
  <c r="A365" i="3" s="1"/>
  <c r="A368" i="3"/>
  <c r="A369" i="3" s="1"/>
  <c r="A370" i="3" s="1"/>
  <c r="A371" i="3" s="1"/>
  <c r="A372" i="3" s="1"/>
  <c r="A375" i="3"/>
  <c r="A376" i="3" s="1"/>
  <c r="A377" i="3" s="1"/>
  <c r="A378" i="3" s="1"/>
  <c r="A379" i="3" s="1"/>
  <c r="A380" i="3" s="1"/>
  <c r="A405" i="3"/>
  <c r="A406" i="3" s="1"/>
  <c r="A407" i="3" s="1"/>
  <c r="A408" i="3" s="1"/>
  <c r="A409" i="3" s="1"/>
  <c r="A410" i="3" s="1"/>
  <c r="A411" i="3" s="1"/>
  <c r="A414" i="3"/>
  <c r="A416" i="3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4" i="3"/>
  <c r="A435" i="3" s="1"/>
  <c r="A436" i="3"/>
  <c r="A439" i="3"/>
  <c r="A440" i="3" s="1"/>
  <c r="A441" i="3" s="1"/>
  <c r="A442" i="3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1" i="3" s="1"/>
  <c r="A464" i="3"/>
  <c r="A465" i="3"/>
  <c r="A466" i="3" s="1"/>
  <c r="A467" i="3" s="1"/>
  <c r="A468" i="3" s="1"/>
  <c r="A469" i="3"/>
  <c r="A470" i="3" s="1"/>
  <c r="A471" i="3" s="1"/>
  <c r="A472" i="3" s="1"/>
  <c r="A473" i="3"/>
  <c r="A474" i="3" s="1"/>
  <c r="A475" i="3" s="1"/>
  <c r="A476" i="3" s="1"/>
  <c r="A477" i="3" s="1"/>
  <c r="A478" i="3" s="1"/>
  <c r="A479" i="3" s="1"/>
  <c r="A480" i="3" s="1"/>
  <c r="A481" i="3" s="1"/>
  <c r="A482" i="3" s="1"/>
  <c r="A485" i="3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6" i="3"/>
  <c r="A537" i="3" s="1"/>
  <c r="A538" i="3" s="1"/>
  <c r="A539" i="3" s="1"/>
  <c r="A540" i="3" s="1"/>
  <c r="A541" i="3" s="1"/>
  <c r="A544" i="3"/>
  <c r="A545" i="3" s="1"/>
  <c r="A546" i="3" s="1"/>
  <c r="A547" i="3" s="1"/>
  <c r="A548" i="3" s="1"/>
  <c r="A549" i="3" s="1"/>
  <c r="A550" i="3" s="1"/>
  <c r="A551" i="3" s="1"/>
  <c r="A553" i="3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1" i="3"/>
  <c r="A572" i="3"/>
  <c r="A573" i="3" s="1"/>
  <c r="A576" i="3"/>
  <c r="A577" i="3" s="1"/>
  <c r="A578" i="3" s="1"/>
  <c r="A579" i="3" s="1"/>
  <c r="A582" i="3"/>
  <c r="A583" i="3"/>
  <c r="A584" i="3" s="1"/>
  <c r="A585" i="3" s="1"/>
  <c r="A586" i="3" s="1"/>
  <c r="A587" i="3" s="1"/>
  <c r="A589" i="3" l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588" i="3"/>
  <c r="G344" i="3"/>
  <c r="F344" i="3"/>
  <c r="E344" i="3"/>
  <c r="H344" i="3" l="1"/>
  <c r="G341" i="3"/>
  <c r="F341" i="3"/>
  <c r="E341" i="3"/>
  <c r="G343" i="3"/>
  <c r="F343" i="3"/>
  <c r="E343" i="3"/>
  <c r="G342" i="3"/>
  <c r="F342" i="3"/>
  <c r="E342" i="3"/>
  <c r="H341" i="3" l="1"/>
  <c r="H343" i="3"/>
  <c r="H342" i="3"/>
  <c r="G597" i="3" l="1"/>
  <c r="F597" i="3"/>
  <c r="E597" i="3"/>
  <c r="H597" i="3" l="1"/>
  <c r="A66" i="8" l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G588" i="3" l="1"/>
  <c r="F588" i="3"/>
  <c r="E588" i="3"/>
  <c r="H588" i="3" l="1"/>
  <c r="F138" i="12"/>
  <c r="F137" i="12"/>
  <c r="F136" i="12"/>
  <c r="G204" i="3" l="1"/>
  <c r="F204" i="3"/>
  <c r="E204" i="3"/>
  <c r="H204" i="3" l="1"/>
  <c r="G69" i="3"/>
  <c r="F69" i="3"/>
  <c r="E69" i="3"/>
  <c r="H69" i="3" l="1"/>
  <c r="G411" i="3"/>
  <c r="F411" i="3"/>
  <c r="E411" i="3"/>
  <c r="H411" i="3" l="1"/>
  <c r="C13" i="16"/>
  <c r="G459" i="3" l="1"/>
  <c r="F459" i="3"/>
  <c r="E459" i="3"/>
  <c r="G458" i="3"/>
  <c r="F458" i="3"/>
  <c r="E458" i="3"/>
  <c r="G482" i="3"/>
  <c r="F482" i="3"/>
  <c r="E482" i="3"/>
  <c r="G481" i="3"/>
  <c r="F481" i="3"/>
  <c r="E481" i="3"/>
  <c r="G480" i="3"/>
  <c r="F480" i="3"/>
  <c r="E480" i="3"/>
  <c r="G479" i="3"/>
  <c r="F479" i="3"/>
  <c r="E479" i="3"/>
  <c r="G478" i="3"/>
  <c r="F478" i="3"/>
  <c r="E478" i="3"/>
  <c r="G477" i="3"/>
  <c r="F477" i="3"/>
  <c r="E477" i="3"/>
  <c r="G476" i="3"/>
  <c r="F476" i="3"/>
  <c r="E476" i="3"/>
  <c r="G475" i="3"/>
  <c r="F475" i="3"/>
  <c r="E475" i="3"/>
  <c r="G474" i="3"/>
  <c r="F474" i="3"/>
  <c r="E474" i="3"/>
  <c r="G473" i="3"/>
  <c r="F473" i="3"/>
  <c r="E473" i="3"/>
  <c r="G472" i="3"/>
  <c r="F472" i="3"/>
  <c r="E472" i="3"/>
  <c r="G471" i="3"/>
  <c r="F471" i="3"/>
  <c r="E471" i="3"/>
  <c r="G470" i="3"/>
  <c r="F470" i="3"/>
  <c r="E470" i="3"/>
  <c r="G469" i="3"/>
  <c r="F469" i="3"/>
  <c r="E469" i="3"/>
  <c r="G468" i="3"/>
  <c r="F468" i="3"/>
  <c r="E468" i="3"/>
  <c r="G467" i="3"/>
  <c r="F467" i="3"/>
  <c r="E467" i="3"/>
  <c r="G466" i="3"/>
  <c r="F466" i="3"/>
  <c r="E466" i="3"/>
  <c r="G465" i="3"/>
  <c r="F465" i="3"/>
  <c r="E465" i="3"/>
  <c r="G464" i="3"/>
  <c r="F464" i="3"/>
  <c r="E464" i="3"/>
  <c r="G463" i="3"/>
  <c r="F463" i="3"/>
  <c r="E463" i="3"/>
  <c r="H476" i="3" l="1"/>
  <c r="H471" i="3"/>
  <c r="H459" i="3"/>
  <c r="H466" i="3"/>
  <c r="H470" i="3"/>
  <c r="H478" i="3"/>
  <c r="H482" i="3"/>
  <c r="H465" i="3"/>
  <c r="H481" i="3"/>
  <c r="H474" i="3"/>
  <c r="H464" i="3"/>
  <c r="H469" i="3"/>
  <c r="H475" i="3"/>
  <c r="H480" i="3"/>
  <c r="H463" i="3"/>
  <c r="H468" i="3"/>
  <c r="H473" i="3"/>
  <c r="H479" i="3"/>
  <c r="H467" i="3"/>
  <c r="H472" i="3"/>
  <c r="H477" i="3"/>
  <c r="H458" i="3"/>
  <c r="G410" i="3"/>
  <c r="F410" i="3"/>
  <c r="E410" i="3"/>
  <c r="H410" i="3" l="1"/>
  <c r="A12" i="17" l="1"/>
  <c r="A13" i="17" s="1"/>
  <c r="A14" i="17" s="1"/>
  <c r="A15" i="17" s="1"/>
  <c r="D11" i="17"/>
  <c r="D18" i="17"/>
  <c r="D19" i="17"/>
  <c r="D20" i="17"/>
  <c r="D21" i="17"/>
  <c r="D22" i="17"/>
  <c r="D17" i="17"/>
  <c r="D16" i="17"/>
  <c r="D13" i="17"/>
  <c r="D12" i="17"/>
  <c r="D14" i="17"/>
  <c r="D15" i="17"/>
  <c r="A16" i="17" l="1"/>
  <c r="A17" i="17" s="1"/>
  <c r="A18" i="17" s="1"/>
  <c r="A19" i="17" s="1"/>
  <c r="A20" i="17" s="1"/>
  <c r="F135" i="12"/>
  <c r="A21" i="17" l="1"/>
  <c r="A22" i="17" s="1"/>
  <c r="H598" i="3"/>
  <c r="E598" i="3"/>
  <c r="F134" i="12" l="1"/>
  <c r="F133" i="12"/>
  <c r="F132" i="12"/>
  <c r="F131" i="12"/>
  <c r="F130" i="12" l="1"/>
  <c r="G295" i="3" l="1"/>
  <c r="F295" i="3"/>
  <c r="E295" i="3"/>
  <c r="H295" i="3" l="1"/>
  <c r="G70" i="3"/>
  <c r="F70" i="3"/>
  <c r="E70" i="3"/>
  <c r="H70" i="3" l="1"/>
  <c r="F129" i="12" l="1"/>
  <c r="F126" i="12"/>
  <c r="F128" i="12"/>
  <c r="F127" i="12"/>
  <c r="F125" i="12"/>
  <c r="G403" i="3" l="1"/>
  <c r="F403" i="3"/>
  <c r="E403" i="3"/>
  <c r="G402" i="3"/>
  <c r="F402" i="3"/>
  <c r="E402" i="3"/>
  <c r="H403" i="3" l="1"/>
  <c r="H402" i="3"/>
  <c r="E57" i="8" l="1"/>
  <c r="F119" i="12" l="1"/>
  <c r="F124" i="12"/>
  <c r="F123" i="12"/>
  <c r="F122" i="12"/>
  <c r="F121" i="12" l="1"/>
  <c r="F120" i="12"/>
  <c r="F118" i="12"/>
  <c r="F117" i="12"/>
  <c r="G400" i="3" l="1"/>
  <c r="F400" i="3"/>
  <c r="E400" i="3"/>
  <c r="H400" i="3" l="1"/>
  <c r="F116" i="12"/>
  <c r="F115" i="12" l="1"/>
  <c r="F114" i="12"/>
  <c r="F113" i="12" l="1"/>
  <c r="F112" i="12"/>
  <c r="F109" i="12"/>
  <c r="F111" i="12"/>
  <c r="F110" i="12"/>
  <c r="F107" i="12"/>
  <c r="F108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1" i="12"/>
  <c r="F87" i="12"/>
  <c r="F86" i="12"/>
  <c r="F92" i="12"/>
  <c r="F90" i="12"/>
  <c r="F89" i="12"/>
  <c r="F88" i="12"/>
  <c r="F85" i="12"/>
  <c r="F84" i="12"/>
  <c r="E41" i="8" l="1"/>
  <c r="G286" i="3" l="1"/>
  <c r="F286" i="3"/>
  <c r="E286" i="3"/>
  <c r="G285" i="3"/>
  <c r="F285" i="3"/>
  <c r="E285" i="3"/>
  <c r="H286" i="3" l="1"/>
  <c r="H285" i="3"/>
  <c r="G399" i="3"/>
  <c r="F399" i="3"/>
  <c r="E399" i="3"/>
  <c r="H399" i="3" l="1"/>
  <c r="F83" i="12"/>
  <c r="F82" i="12" l="1"/>
  <c r="F81" i="12"/>
  <c r="F80" i="12"/>
  <c r="G284" i="3" l="1"/>
  <c r="F284" i="3"/>
  <c r="E284" i="3"/>
  <c r="H284" i="3" l="1"/>
  <c r="E21" i="8"/>
  <c r="E20" i="8"/>
  <c r="E19" i="8"/>
  <c r="G203" i="3" l="1"/>
  <c r="F203" i="3"/>
  <c r="E203" i="3"/>
  <c r="H203" i="3" l="1"/>
  <c r="F79" i="12"/>
  <c r="F78" i="12"/>
  <c r="F77" i="12"/>
  <c r="F76" i="12"/>
  <c r="F75" i="12"/>
  <c r="F74" i="12" l="1"/>
  <c r="G457" i="3" l="1"/>
  <c r="F457" i="3"/>
  <c r="E457" i="3"/>
  <c r="H457" i="3" l="1"/>
  <c r="H601" i="3"/>
  <c r="H600" i="3"/>
  <c r="H599" i="3"/>
  <c r="H235" i="3"/>
  <c r="F595" i="3"/>
  <c r="F594" i="3"/>
  <c r="F593" i="3"/>
  <c r="F592" i="3"/>
  <c r="F591" i="3"/>
  <c r="F590" i="3"/>
  <c r="F589" i="3"/>
  <c r="F587" i="3"/>
  <c r="F586" i="3"/>
  <c r="F585" i="3"/>
  <c r="F584" i="3"/>
  <c r="F583" i="3"/>
  <c r="F582" i="3"/>
  <c r="F581" i="3"/>
  <c r="F579" i="3"/>
  <c r="F578" i="3"/>
  <c r="F577" i="3"/>
  <c r="F576" i="3"/>
  <c r="F575" i="3"/>
  <c r="F429" i="3"/>
  <c r="F573" i="3"/>
  <c r="F572" i="3"/>
  <c r="F571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49" i="3"/>
  <c r="F548" i="3"/>
  <c r="F547" i="3"/>
  <c r="F546" i="3"/>
  <c r="F545" i="3"/>
  <c r="F544" i="3"/>
  <c r="F543" i="3"/>
  <c r="F540" i="3"/>
  <c r="F539" i="3"/>
  <c r="F538" i="3"/>
  <c r="F537" i="3"/>
  <c r="F536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61" i="3"/>
  <c r="F456" i="3"/>
  <c r="F455" i="3"/>
  <c r="F454" i="3"/>
  <c r="F453" i="3"/>
  <c r="F541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5" i="3"/>
  <c r="F434" i="3"/>
  <c r="F433" i="3"/>
  <c r="F425" i="3"/>
  <c r="F424" i="3"/>
  <c r="F423" i="3"/>
  <c r="F422" i="3"/>
  <c r="F421" i="3"/>
  <c r="F420" i="3"/>
  <c r="F419" i="3"/>
  <c r="F418" i="3"/>
  <c r="F417" i="3"/>
  <c r="F416" i="3"/>
  <c r="F398" i="3"/>
  <c r="F397" i="3"/>
  <c r="F396" i="3"/>
  <c r="F395" i="3"/>
  <c r="F394" i="3"/>
  <c r="F393" i="3"/>
  <c r="F392" i="3"/>
  <c r="F390" i="3"/>
  <c r="F389" i="3"/>
  <c r="F387" i="3"/>
  <c r="F385" i="3"/>
  <c r="F383" i="3"/>
  <c r="F382" i="3"/>
  <c r="F380" i="3"/>
  <c r="F379" i="3"/>
  <c r="F378" i="3"/>
  <c r="F377" i="3"/>
  <c r="F376" i="3"/>
  <c r="F375" i="3"/>
  <c r="F374" i="3"/>
  <c r="F372" i="3"/>
  <c r="F371" i="3"/>
  <c r="F370" i="3"/>
  <c r="F369" i="3"/>
  <c r="F368" i="3"/>
  <c r="F367" i="3"/>
  <c r="F365" i="3"/>
  <c r="F364" i="3"/>
  <c r="F363" i="3"/>
  <c r="F362" i="3"/>
  <c r="F361" i="3"/>
  <c r="F360" i="3"/>
  <c r="F359" i="3"/>
  <c r="F358" i="3"/>
  <c r="F356" i="3"/>
  <c r="F354" i="3"/>
  <c r="F352" i="3"/>
  <c r="F351" i="3"/>
  <c r="F350" i="3"/>
  <c r="F349" i="3"/>
  <c r="F348" i="3"/>
  <c r="F347" i="3"/>
  <c r="F346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4" i="3"/>
  <c r="F293" i="3"/>
  <c r="F292" i="3"/>
  <c r="F291" i="3"/>
  <c r="F290" i="3"/>
  <c r="F289" i="3"/>
  <c r="F288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3" i="3"/>
  <c r="F212" i="3"/>
  <c r="F210" i="3"/>
  <c r="F208" i="3"/>
  <c r="F207" i="3"/>
  <c r="F257" i="3"/>
  <c r="F201" i="3"/>
  <c r="F200" i="3"/>
  <c r="F199" i="3"/>
  <c r="F198" i="3"/>
  <c r="F197" i="3"/>
  <c r="F196" i="3"/>
  <c r="F195" i="3"/>
  <c r="F194" i="3"/>
  <c r="F192" i="3"/>
  <c r="F191" i="3"/>
  <c r="F190" i="3"/>
  <c r="F189" i="3"/>
  <c r="F188" i="3"/>
  <c r="F187" i="3"/>
  <c r="F436" i="3"/>
  <c r="F185" i="3"/>
  <c r="F184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7" i="3"/>
  <c r="F166" i="3"/>
  <c r="F163" i="3"/>
  <c r="F162" i="3"/>
  <c r="F160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1" i="3"/>
  <c r="F90" i="3"/>
  <c r="F89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67" i="3"/>
  <c r="F66" i="3"/>
  <c r="F65" i="3"/>
  <c r="F64" i="3"/>
  <c r="F63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7" i="3"/>
  <c r="F36" i="3"/>
  <c r="F35" i="3"/>
  <c r="F34" i="3"/>
  <c r="F33" i="3"/>
  <c r="F31" i="3"/>
  <c r="F30" i="3"/>
  <c r="F29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E45" i="8" l="1"/>
  <c r="E601" i="3" l="1"/>
  <c r="E600" i="3"/>
  <c r="E599" i="3"/>
  <c r="E595" i="3"/>
  <c r="E594" i="3"/>
  <c r="E593" i="3"/>
  <c r="E592" i="3"/>
  <c r="E591" i="3"/>
  <c r="E590" i="3"/>
  <c r="E589" i="3"/>
  <c r="E587" i="3"/>
  <c r="E585" i="3"/>
  <c r="E584" i="3"/>
  <c r="E583" i="3"/>
  <c r="E582" i="3"/>
  <c r="E581" i="3"/>
  <c r="E596" i="3"/>
  <c r="E579" i="3"/>
  <c r="E578" i="3"/>
  <c r="E577" i="3"/>
  <c r="E576" i="3"/>
  <c r="E575" i="3"/>
  <c r="E429" i="3"/>
  <c r="E573" i="3"/>
  <c r="E572" i="3"/>
  <c r="E571" i="3"/>
  <c r="E569" i="3"/>
  <c r="E568" i="3"/>
  <c r="E567" i="3"/>
  <c r="E566" i="3"/>
  <c r="E565" i="3"/>
  <c r="E564" i="3"/>
  <c r="E563" i="3"/>
  <c r="E562" i="3"/>
  <c r="E561" i="3"/>
  <c r="E560" i="3"/>
  <c r="E559" i="3"/>
  <c r="E558" i="3"/>
  <c r="E557" i="3"/>
  <c r="E556" i="3"/>
  <c r="E555" i="3"/>
  <c r="E554" i="3"/>
  <c r="E553" i="3"/>
  <c r="E551" i="3"/>
  <c r="E550" i="3"/>
  <c r="E549" i="3"/>
  <c r="E548" i="3"/>
  <c r="E547" i="3"/>
  <c r="E546" i="3"/>
  <c r="E545" i="3"/>
  <c r="E544" i="3"/>
  <c r="E543" i="3"/>
  <c r="E540" i="3"/>
  <c r="E539" i="3"/>
  <c r="E538" i="3"/>
  <c r="E537" i="3"/>
  <c r="E536" i="3"/>
  <c r="E435" i="3"/>
  <c r="E434" i="3"/>
  <c r="E433" i="3"/>
  <c r="E431" i="3"/>
  <c r="E430" i="3"/>
  <c r="E425" i="3"/>
  <c r="E424" i="3"/>
  <c r="E423" i="3"/>
  <c r="E422" i="3"/>
  <c r="E421" i="3"/>
  <c r="E420" i="3"/>
  <c r="E419" i="3"/>
  <c r="E418" i="3"/>
  <c r="E417" i="3"/>
  <c r="E416" i="3"/>
  <c r="E530" i="3"/>
  <c r="E529" i="3"/>
  <c r="E528" i="3"/>
  <c r="E527" i="3"/>
  <c r="E526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E513" i="3"/>
  <c r="E512" i="3"/>
  <c r="E511" i="3"/>
  <c r="E510" i="3"/>
  <c r="E509" i="3"/>
  <c r="E508" i="3"/>
  <c r="E507" i="3"/>
  <c r="E506" i="3"/>
  <c r="E505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5" i="3"/>
  <c r="E461" i="3"/>
  <c r="E456" i="3"/>
  <c r="E455" i="3"/>
  <c r="E454" i="3"/>
  <c r="E453" i="3"/>
  <c r="E541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398" i="3"/>
  <c r="E397" i="3"/>
  <c r="E396" i="3"/>
  <c r="E395" i="3"/>
  <c r="E394" i="3"/>
  <c r="E393" i="3"/>
  <c r="E392" i="3"/>
  <c r="E390" i="3"/>
  <c r="E389" i="3"/>
  <c r="E387" i="3"/>
  <c r="E385" i="3"/>
  <c r="E383" i="3"/>
  <c r="E382" i="3"/>
  <c r="E380" i="3"/>
  <c r="E379" i="3"/>
  <c r="E378" i="3"/>
  <c r="E377" i="3"/>
  <c r="E376" i="3"/>
  <c r="E375" i="3"/>
  <c r="E374" i="3"/>
  <c r="E372" i="3"/>
  <c r="E371" i="3"/>
  <c r="E370" i="3"/>
  <c r="E369" i="3"/>
  <c r="E368" i="3"/>
  <c r="E367" i="3"/>
  <c r="E365" i="3"/>
  <c r="E364" i="3"/>
  <c r="E363" i="3"/>
  <c r="E362" i="3"/>
  <c r="E361" i="3"/>
  <c r="E360" i="3"/>
  <c r="E359" i="3"/>
  <c r="E358" i="3"/>
  <c r="E356" i="3"/>
  <c r="E354" i="3"/>
  <c r="E352" i="3"/>
  <c r="E351" i="3"/>
  <c r="E350" i="3"/>
  <c r="E349" i="3"/>
  <c r="E348" i="3"/>
  <c r="E347" i="3"/>
  <c r="E346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08" i="3"/>
  <c r="E307" i="3"/>
  <c r="E306" i="3"/>
  <c r="E305" i="3"/>
  <c r="E304" i="3"/>
  <c r="E303" i="3"/>
  <c r="E302" i="3"/>
  <c r="E301" i="3"/>
  <c r="E300" i="3"/>
  <c r="E299" i="3"/>
  <c r="E298" i="3"/>
  <c r="E294" i="3"/>
  <c r="E293" i="3"/>
  <c r="E292" i="3"/>
  <c r="E291" i="3"/>
  <c r="E290" i="3"/>
  <c r="E289" i="3"/>
  <c r="E288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3" i="3"/>
  <c r="E212" i="3"/>
  <c r="E211" i="3"/>
  <c r="E210" i="3"/>
  <c r="E208" i="3"/>
  <c r="E207" i="3"/>
  <c r="E257" i="3"/>
  <c r="E201" i="3"/>
  <c r="E200" i="3"/>
  <c r="E199" i="3"/>
  <c r="E198" i="3"/>
  <c r="E197" i="3"/>
  <c r="E196" i="3"/>
  <c r="E195" i="3"/>
  <c r="E194" i="3"/>
  <c r="E192" i="3"/>
  <c r="E191" i="3"/>
  <c r="E190" i="3"/>
  <c r="E189" i="3"/>
  <c r="E188" i="3"/>
  <c r="E187" i="3"/>
  <c r="E436" i="3"/>
  <c r="E185" i="3"/>
  <c r="E184" i="3"/>
  <c r="E182" i="3"/>
  <c r="E181" i="3"/>
  <c r="E180" i="3"/>
  <c r="E179" i="3"/>
  <c r="E178" i="3"/>
  <c r="E177" i="3"/>
  <c r="E176" i="3"/>
  <c r="E175" i="3"/>
  <c r="E173" i="3"/>
  <c r="E174" i="3"/>
  <c r="E172" i="3"/>
  <c r="E171" i="3"/>
  <c r="E170" i="3"/>
  <c r="E169" i="3"/>
  <c r="E167" i="3"/>
  <c r="E166" i="3"/>
  <c r="E163" i="3"/>
  <c r="E162" i="3"/>
  <c r="E160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1" i="3"/>
  <c r="E90" i="3"/>
  <c r="E89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67" i="3"/>
  <c r="E66" i="3"/>
  <c r="E65" i="3"/>
  <c r="E64" i="3"/>
  <c r="E63" i="3"/>
  <c r="E61" i="3"/>
  <c r="E60" i="3"/>
  <c r="E59" i="3"/>
  <c r="E58" i="3"/>
  <c r="E57" i="3"/>
  <c r="E56" i="3"/>
  <c r="E55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3" i="3"/>
  <c r="E34" i="3"/>
  <c r="E37" i="3"/>
  <c r="E7" i="3"/>
  <c r="F73" i="12" l="1"/>
  <c r="F71" i="12" l="1"/>
  <c r="F72" i="12" l="1"/>
  <c r="D36" i="3" l="1"/>
  <c r="E36" i="3" s="1"/>
  <c r="D35" i="3"/>
  <c r="E35" i="3" s="1"/>
  <c r="F70" i="12" l="1"/>
  <c r="F69" i="12"/>
  <c r="A60" i="8" l="1"/>
  <c r="A61" i="8" s="1"/>
  <c r="A62" i="8" s="1"/>
  <c r="A63" i="8" s="1"/>
  <c r="C15" i="13" l="1"/>
  <c r="C13" i="13"/>
  <c r="A12" i="15" l="1"/>
  <c r="A13" i="15" s="1"/>
  <c r="A14" i="15" s="1"/>
  <c r="A15" i="15" s="1"/>
  <c r="A16" i="15" s="1"/>
  <c r="A17" i="15" s="1"/>
  <c r="A18" i="15" s="1"/>
  <c r="A19" i="15" s="1"/>
  <c r="E40" i="8" l="1"/>
  <c r="F68" i="12" l="1"/>
  <c r="C20" i="14" l="1"/>
  <c r="C19" i="14"/>
  <c r="C18" i="14"/>
  <c r="C17" i="14"/>
  <c r="C16" i="14"/>
  <c r="C15" i="14"/>
  <c r="A15" i="14"/>
  <c r="A16" i="14" s="1"/>
  <c r="A17" i="14" s="1"/>
  <c r="A18" i="14" s="1"/>
  <c r="A19" i="14" s="1"/>
  <c r="A20" i="14" s="1"/>
  <c r="C14" i="14"/>
  <c r="E56" i="8" l="1"/>
  <c r="A36" i="8"/>
  <c r="A37" i="8" s="1"/>
  <c r="A38" i="8" s="1"/>
  <c r="A28" i="5" l="1"/>
  <c r="A29" i="5" s="1"/>
  <c r="A30" i="5" s="1"/>
  <c r="C16" i="13" l="1"/>
  <c r="C14" i="13"/>
  <c r="F67" i="12" l="1"/>
  <c r="F66" i="12"/>
  <c r="F65" i="12"/>
  <c r="F64" i="12"/>
  <c r="F63" i="12"/>
  <c r="F62" i="12"/>
  <c r="F61" i="12"/>
  <c r="F60" i="12" l="1"/>
  <c r="F59" i="12"/>
  <c r="I58" i="12"/>
  <c r="F58" i="12"/>
  <c r="I57" i="12"/>
  <c r="F57" i="12"/>
  <c r="I56" i="12"/>
  <c r="F56" i="12"/>
  <c r="I55" i="12"/>
  <c r="F55" i="12"/>
  <c r="I54" i="12"/>
  <c r="F54" i="12"/>
  <c r="I53" i="12"/>
  <c r="F53" i="12"/>
  <c r="I52" i="12"/>
  <c r="F52" i="12"/>
  <c r="I51" i="12"/>
  <c r="F51" i="12"/>
  <c r="I50" i="12"/>
  <c r="F50" i="12"/>
  <c r="I49" i="12"/>
  <c r="F49" i="12"/>
  <c r="I48" i="12"/>
  <c r="F48" i="12"/>
  <c r="I47" i="12"/>
  <c r="F47" i="12"/>
  <c r="I46" i="12"/>
  <c r="F46" i="12"/>
  <c r="I45" i="12"/>
  <c r="F45" i="12"/>
  <c r="I44" i="12"/>
  <c r="F44" i="12"/>
  <c r="I43" i="12"/>
  <c r="F43" i="12"/>
  <c r="I42" i="12"/>
  <c r="F42" i="12"/>
  <c r="I41" i="12"/>
  <c r="F41" i="12"/>
  <c r="I40" i="12"/>
  <c r="F40" i="12"/>
  <c r="I39" i="12"/>
  <c r="F39" i="12"/>
  <c r="I38" i="12"/>
  <c r="F38" i="12"/>
  <c r="I37" i="12"/>
  <c r="F37" i="12"/>
  <c r="I36" i="12"/>
  <c r="F36" i="12"/>
  <c r="I35" i="12"/>
  <c r="F35" i="12"/>
  <c r="I34" i="12"/>
  <c r="F34" i="12"/>
  <c r="I33" i="12"/>
  <c r="F33" i="12"/>
  <c r="I32" i="12"/>
  <c r="F32" i="12"/>
  <c r="I31" i="12"/>
  <c r="F31" i="12"/>
  <c r="I30" i="12"/>
  <c r="F30" i="12"/>
  <c r="I29" i="12"/>
  <c r="F29" i="12"/>
  <c r="I28" i="12"/>
  <c r="F28" i="12"/>
  <c r="I27" i="12"/>
  <c r="F27" i="12"/>
  <c r="I26" i="12"/>
  <c r="F26" i="12"/>
  <c r="I25" i="12"/>
  <c r="F25" i="12"/>
  <c r="I24" i="12"/>
  <c r="F24" i="12"/>
  <c r="I23" i="12"/>
  <c r="F23" i="12"/>
  <c r="I22" i="12"/>
  <c r="F22" i="12"/>
  <c r="I21" i="12"/>
  <c r="F21" i="12"/>
  <c r="I20" i="12"/>
  <c r="F20" i="12"/>
  <c r="I19" i="12"/>
  <c r="F19" i="12"/>
  <c r="I18" i="12"/>
  <c r="F18" i="12"/>
  <c r="I17" i="12"/>
  <c r="F17" i="12"/>
  <c r="I16" i="12"/>
  <c r="F16" i="12"/>
  <c r="I15" i="12"/>
  <c r="F15" i="12"/>
  <c r="I14" i="12"/>
  <c r="F14" i="12"/>
  <c r="I13" i="12"/>
  <c r="F13" i="12"/>
  <c r="A13" i="9" l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44" i="8" l="1"/>
  <c r="A45" i="8" l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E27" i="8" l="1"/>
  <c r="E55" i="8" l="1"/>
  <c r="E54" i="8"/>
  <c r="E53" i="8"/>
  <c r="E52" i="8"/>
  <c r="E51" i="8"/>
  <c r="E50" i="8"/>
  <c r="E49" i="8"/>
  <c r="E48" i="8"/>
  <c r="E47" i="8"/>
  <c r="E46" i="8"/>
  <c r="E44" i="8"/>
  <c r="E39" i="8"/>
  <c r="E38" i="8"/>
  <c r="E37" i="8"/>
  <c r="E36" i="8"/>
  <c r="E35" i="8"/>
  <c r="E28" i="8"/>
  <c r="E25" i="8"/>
  <c r="E24" i="8"/>
  <c r="E23" i="8"/>
  <c r="E17" i="8"/>
  <c r="E16" i="8"/>
  <c r="E15" i="8"/>
  <c r="A39" i="8" l="1"/>
  <c r="A40" i="8" s="1"/>
  <c r="A41" i="8" s="1"/>
  <c r="A14" i="8"/>
  <c r="A18" i="8" s="1"/>
  <c r="A22" i="8" s="1"/>
  <c r="A26" i="8" s="1"/>
  <c r="A13" i="6" l="1"/>
  <c r="A14" i="6" s="1"/>
  <c r="A89" i="6" l="1"/>
  <c r="A90" i="6" s="1"/>
  <c r="A91" i="6" s="1"/>
  <c r="A92" i="6" s="1"/>
  <c r="A93" i="6" s="1"/>
  <c r="A94" i="6" s="1"/>
  <c r="A73" i="6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59" i="6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48" i="6"/>
  <c r="A49" i="6" s="1"/>
  <c r="A50" i="6" s="1"/>
  <c r="A51" i="6" s="1"/>
  <c r="A52" i="6" s="1"/>
  <c r="A53" i="6" s="1"/>
  <c r="A54" i="6" s="1"/>
  <c r="A55" i="6" s="1"/>
  <c r="A33" i="6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19" i="6"/>
  <c r="A20" i="6" s="1"/>
  <c r="A21" i="6" s="1"/>
  <c r="A22" i="6" s="1"/>
  <c r="A23" i="6" s="1"/>
  <c r="A24" i="6" s="1"/>
  <c r="A25" i="6" s="1"/>
  <c r="A26" i="6" s="1"/>
  <c r="A25" i="5"/>
  <c r="A16" i="5" s="1"/>
  <c r="A17" i="5" s="1"/>
  <c r="A18" i="5" s="1"/>
  <c r="A14" i="5"/>
  <c r="A28" i="6" l="1"/>
  <c r="A29" i="6" s="1"/>
  <c r="A30" i="6" s="1"/>
  <c r="A27" i="6"/>
  <c r="F211" i="3" l="1"/>
  <c r="G160" i="3" l="1"/>
  <c r="H160" i="3" s="1"/>
  <c r="G257" i="3"/>
  <c r="H257" i="3" s="1"/>
  <c r="G387" i="3" l="1"/>
  <c r="H387" i="3" s="1"/>
  <c r="G354" i="3"/>
  <c r="H354" i="3" s="1"/>
  <c r="G309" i="3"/>
  <c r="H309" i="3" s="1"/>
  <c r="G85" i="3"/>
  <c r="H85" i="3" s="1"/>
  <c r="G392" i="3"/>
  <c r="H392" i="3" s="1"/>
  <c r="G163" i="3"/>
  <c r="H163" i="3" s="1"/>
  <c r="G162" i="3"/>
  <c r="H162" i="3" s="1"/>
  <c r="G385" i="3"/>
  <c r="H385" i="3" s="1"/>
  <c r="G370" i="3" l="1"/>
  <c r="H370" i="3" s="1"/>
  <c r="G525" i="3"/>
  <c r="H525" i="3" s="1"/>
  <c r="G505" i="3"/>
  <c r="H505" i="3" s="1"/>
  <c r="G497" i="3"/>
  <c r="H497" i="3" s="1"/>
  <c r="G486" i="3"/>
  <c r="H486" i="3" s="1"/>
  <c r="G272" i="3"/>
  <c r="H272" i="3" s="1"/>
  <c r="G275" i="3"/>
  <c r="H275" i="3" s="1"/>
  <c r="G266" i="3"/>
  <c r="H266" i="3" s="1"/>
  <c r="G114" i="3"/>
  <c r="H114" i="3" s="1"/>
  <c r="G107" i="3"/>
  <c r="H107" i="3" s="1"/>
  <c r="G113" i="3"/>
  <c r="H113" i="3" s="1"/>
  <c r="G96" i="3"/>
  <c r="H96" i="3" s="1"/>
  <c r="G372" i="3"/>
  <c r="H372" i="3" s="1"/>
  <c r="G487" i="3"/>
  <c r="H487" i="3" s="1"/>
  <c r="G524" i="3"/>
  <c r="H524" i="3" s="1"/>
  <c r="G509" i="3"/>
  <c r="H509" i="3" s="1"/>
  <c r="G496" i="3"/>
  <c r="H496" i="3" s="1"/>
  <c r="G522" i="3"/>
  <c r="H522" i="3" s="1"/>
  <c r="G508" i="3"/>
  <c r="H508" i="3" s="1"/>
  <c r="G262" i="3"/>
  <c r="H262" i="3" s="1"/>
  <c r="G271" i="3"/>
  <c r="H271" i="3" s="1"/>
  <c r="G270" i="3"/>
  <c r="H270" i="3" s="1"/>
  <c r="G278" i="3"/>
  <c r="H278" i="3" s="1"/>
  <c r="G260" i="3"/>
  <c r="H260" i="3" s="1"/>
  <c r="G383" i="3"/>
  <c r="H383" i="3" s="1"/>
  <c r="G581" i="3"/>
  <c r="H581" i="3" s="1"/>
  <c r="G589" i="3"/>
  <c r="H589" i="3" s="1"/>
  <c r="G582" i="3"/>
  <c r="H582" i="3" s="1"/>
  <c r="G590" i="3"/>
  <c r="H590" i="3" s="1"/>
  <c r="G119" i="3"/>
  <c r="H119" i="3" s="1"/>
  <c r="G124" i="3"/>
  <c r="H124" i="3" s="1"/>
  <c r="G101" i="3"/>
  <c r="H101" i="3" s="1"/>
  <c r="G97" i="3"/>
  <c r="H97" i="3" s="1"/>
  <c r="G109" i="3"/>
  <c r="H109" i="3" s="1"/>
  <c r="G115" i="3"/>
  <c r="H115" i="3" s="1"/>
  <c r="G94" i="3"/>
  <c r="H94" i="3" s="1"/>
  <c r="G543" i="3"/>
  <c r="H543" i="3" s="1"/>
  <c r="G291" i="3"/>
  <c r="H291" i="3" s="1"/>
  <c r="G371" i="3"/>
  <c r="H371" i="3" s="1"/>
  <c r="G527" i="3"/>
  <c r="H527" i="3" s="1"/>
  <c r="G498" i="3"/>
  <c r="H498" i="3" s="1"/>
  <c r="G492" i="3"/>
  <c r="H492" i="3" s="1"/>
  <c r="G506" i="3"/>
  <c r="H506" i="3" s="1"/>
  <c r="G491" i="3"/>
  <c r="H491" i="3" s="1"/>
  <c r="G507" i="3"/>
  <c r="H507" i="3" s="1"/>
  <c r="G263" i="3"/>
  <c r="H263" i="3" s="1"/>
  <c r="G277" i="3"/>
  <c r="H277" i="3" s="1"/>
  <c r="G268" i="3"/>
  <c r="H268" i="3" s="1"/>
  <c r="G356" i="3"/>
  <c r="H356" i="3" s="1"/>
  <c r="G591" i="3"/>
  <c r="H591" i="3" s="1"/>
  <c r="G91" i="3"/>
  <c r="H91" i="3" s="1"/>
  <c r="G122" i="3"/>
  <c r="H122" i="3" s="1"/>
  <c r="G117" i="3"/>
  <c r="H117" i="3" s="1"/>
  <c r="G490" i="3"/>
  <c r="H490" i="3" s="1"/>
  <c r="G504" i="3"/>
  <c r="H504" i="3" s="1"/>
  <c r="G514" i="3"/>
  <c r="H514" i="3" s="1"/>
  <c r="G502" i="3"/>
  <c r="H502" i="3" s="1"/>
  <c r="G521" i="3"/>
  <c r="H521" i="3" s="1"/>
  <c r="G293" i="3"/>
  <c r="H293" i="3" s="1"/>
  <c r="G368" i="3"/>
  <c r="H368" i="3" s="1"/>
  <c r="G518" i="3"/>
  <c r="H518" i="3" s="1"/>
  <c r="G511" i="3"/>
  <c r="H511" i="3" s="1"/>
  <c r="G489" i="3"/>
  <c r="H489" i="3" s="1"/>
  <c r="G528" i="3"/>
  <c r="H528" i="3" s="1"/>
  <c r="G519" i="3"/>
  <c r="H519" i="3" s="1"/>
  <c r="G517" i="3"/>
  <c r="H517" i="3" s="1"/>
  <c r="G512" i="3"/>
  <c r="H512" i="3" s="1"/>
  <c r="G485" i="3"/>
  <c r="H485" i="3" s="1"/>
  <c r="G520" i="3"/>
  <c r="H520" i="3" s="1"/>
  <c r="G493" i="3"/>
  <c r="H493" i="3" s="1"/>
  <c r="G500" i="3"/>
  <c r="H500" i="3" s="1"/>
  <c r="G261" i="3"/>
  <c r="H261" i="3" s="1"/>
  <c r="G281" i="3"/>
  <c r="H281" i="3" s="1"/>
  <c r="G280" i="3"/>
  <c r="H280" i="3" s="1"/>
  <c r="G265" i="3"/>
  <c r="H265" i="3" s="1"/>
  <c r="G273" i="3"/>
  <c r="H273" i="3" s="1"/>
  <c r="G424" i="3"/>
  <c r="H424" i="3" s="1"/>
  <c r="G382" i="3"/>
  <c r="H382" i="3" s="1"/>
  <c r="G585" i="3"/>
  <c r="H585" i="3" s="1"/>
  <c r="G587" i="3"/>
  <c r="H587" i="3" s="1"/>
  <c r="G584" i="3"/>
  <c r="H584" i="3" s="1"/>
  <c r="G102" i="3"/>
  <c r="H102" i="3" s="1"/>
  <c r="G123" i="3"/>
  <c r="H123" i="3" s="1"/>
  <c r="G105" i="3"/>
  <c r="H105" i="3" s="1"/>
  <c r="G106" i="3"/>
  <c r="H106" i="3" s="1"/>
  <c r="G89" i="3"/>
  <c r="H89" i="3" s="1"/>
  <c r="G100" i="3"/>
  <c r="H100" i="3" s="1"/>
  <c r="G104" i="3"/>
  <c r="H104" i="3" s="1"/>
  <c r="G583" i="3"/>
  <c r="H583" i="3" s="1"/>
  <c r="G103" i="3"/>
  <c r="H103" i="3" s="1"/>
  <c r="G98" i="3"/>
  <c r="H98" i="3" s="1"/>
  <c r="G294" i="3"/>
  <c r="H294" i="3" s="1"/>
  <c r="G292" i="3"/>
  <c r="H292" i="3" s="1"/>
  <c r="G367" i="3"/>
  <c r="H367" i="3" s="1"/>
  <c r="G369" i="3"/>
  <c r="H369" i="3" s="1"/>
  <c r="G526" i="3"/>
  <c r="H526" i="3" s="1"/>
  <c r="G523" i="3"/>
  <c r="H523" i="3" s="1"/>
  <c r="G494" i="3"/>
  <c r="H494" i="3" s="1"/>
  <c r="G513" i="3"/>
  <c r="H513" i="3" s="1"/>
  <c r="G495" i="3"/>
  <c r="H495" i="3" s="1"/>
  <c r="G501" i="3"/>
  <c r="H501" i="3" s="1"/>
  <c r="G515" i="3"/>
  <c r="H515" i="3" s="1"/>
  <c r="G516" i="3"/>
  <c r="H516" i="3" s="1"/>
  <c r="G503" i="3"/>
  <c r="H503" i="3" s="1"/>
  <c r="G510" i="3"/>
  <c r="H510" i="3" s="1"/>
  <c r="G488" i="3"/>
  <c r="H488" i="3" s="1"/>
  <c r="G274" i="3"/>
  <c r="H274" i="3" s="1"/>
  <c r="G279" i="3"/>
  <c r="H279" i="3" s="1"/>
  <c r="G269" i="3"/>
  <c r="H269" i="3" s="1"/>
  <c r="G282" i="3"/>
  <c r="H282" i="3" s="1"/>
  <c r="G267" i="3"/>
  <c r="H267" i="3" s="1"/>
  <c r="G276" i="3"/>
  <c r="H276" i="3" s="1"/>
  <c r="G594" i="3"/>
  <c r="H594" i="3" s="1"/>
  <c r="G593" i="3"/>
  <c r="H593" i="3" s="1"/>
  <c r="G592" i="3"/>
  <c r="H592" i="3" s="1"/>
  <c r="G121" i="3"/>
  <c r="H121" i="3" s="1"/>
  <c r="G116" i="3"/>
  <c r="H116" i="3" s="1"/>
  <c r="G112" i="3"/>
  <c r="H112" i="3" s="1"/>
  <c r="G110" i="3"/>
  <c r="H110" i="3" s="1"/>
  <c r="G90" i="3"/>
  <c r="H90" i="3" s="1"/>
  <c r="G95" i="3"/>
  <c r="H95" i="3" s="1"/>
  <c r="G108" i="3"/>
  <c r="H108" i="3" s="1"/>
  <c r="G111" i="3"/>
  <c r="H111" i="3" s="1"/>
  <c r="G120" i="3"/>
  <c r="H120" i="3" s="1"/>
  <c r="G99" i="3"/>
  <c r="H99" i="3" s="1"/>
  <c r="G118" i="3"/>
  <c r="H118" i="3" s="1"/>
  <c r="G433" i="3"/>
  <c r="H433" i="3" s="1"/>
  <c r="G137" i="3"/>
  <c r="H137" i="3" s="1"/>
  <c r="G155" i="3"/>
  <c r="H155" i="3" s="1"/>
  <c r="G154" i="3"/>
  <c r="H154" i="3" s="1"/>
  <c r="G132" i="3"/>
  <c r="H132" i="3" s="1"/>
  <c r="G131" i="3"/>
  <c r="H131" i="3" s="1"/>
  <c r="G157" i="3"/>
  <c r="H157" i="3" s="1"/>
  <c r="G133" i="3"/>
  <c r="H133" i="3" s="1"/>
  <c r="G151" i="3"/>
  <c r="H151" i="3" s="1"/>
  <c r="G150" i="3"/>
  <c r="H150" i="3" s="1"/>
  <c r="G148" i="3"/>
  <c r="H148" i="3" s="1"/>
  <c r="G152" i="3"/>
  <c r="H152" i="3" s="1"/>
  <c r="G149" i="3"/>
  <c r="H149" i="3" s="1"/>
  <c r="G136" i="3"/>
  <c r="H136" i="3" s="1"/>
  <c r="G138" i="3"/>
  <c r="H138" i="3" s="1"/>
  <c r="G135" i="3"/>
  <c r="H135" i="3" s="1"/>
  <c r="G145" i="3"/>
  <c r="H145" i="3" s="1"/>
  <c r="G147" i="3"/>
  <c r="H147" i="3" s="1"/>
  <c r="G143" i="3"/>
  <c r="H143" i="3" s="1"/>
  <c r="G142" i="3"/>
  <c r="H142" i="3" s="1"/>
  <c r="G141" i="3"/>
  <c r="H141" i="3" s="1"/>
  <c r="G140" i="3"/>
  <c r="H140" i="3" s="1"/>
  <c r="G158" i="3"/>
  <c r="H158" i="3" s="1"/>
  <c r="G144" i="3"/>
  <c r="H144" i="3" s="1"/>
  <c r="G146" i="3"/>
  <c r="H146" i="3" s="1"/>
  <c r="G153" i="3"/>
  <c r="H153" i="3" s="1"/>
  <c r="G134" i="3"/>
  <c r="H134" i="3" s="1"/>
  <c r="G139" i="3"/>
  <c r="H139" i="3" s="1"/>
  <c r="G156" i="3"/>
  <c r="H156" i="3" s="1"/>
  <c r="G444" i="3"/>
  <c r="H444" i="3" s="1"/>
  <c r="G447" i="3"/>
  <c r="H447" i="3" s="1"/>
  <c r="G441" i="3"/>
  <c r="H441" i="3" s="1"/>
  <c r="G440" i="3"/>
  <c r="H440" i="3" s="1"/>
  <c r="G451" i="3"/>
  <c r="H451" i="3" s="1"/>
  <c r="G453" i="3"/>
  <c r="H453" i="3" s="1"/>
  <c r="G449" i="3"/>
  <c r="H449" i="3" s="1"/>
  <c r="G452" i="3"/>
  <c r="H452" i="3" s="1"/>
  <c r="G448" i="3"/>
  <c r="H448" i="3" s="1"/>
  <c r="G445" i="3"/>
  <c r="H445" i="3" s="1"/>
  <c r="G443" i="3"/>
  <c r="H443" i="3" s="1"/>
  <c r="G454" i="3"/>
  <c r="H454" i="3" s="1"/>
  <c r="G439" i="3"/>
  <c r="H439" i="3" s="1"/>
  <c r="G438" i="3"/>
  <c r="H438" i="3" s="1"/>
  <c r="G450" i="3"/>
  <c r="H450" i="3" s="1"/>
  <c r="G541" i="3"/>
  <c r="H541" i="3" s="1"/>
  <c r="G446" i="3"/>
  <c r="H446" i="3" s="1"/>
  <c r="G86" i="3"/>
  <c r="H86" i="3" s="1"/>
  <c r="G87" i="3"/>
  <c r="H87" i="3" s="1"/>
  <c r="G128" i="3"/>
  <c r="H128" i="3" s="1"/>
  <c r="G586" i="3"/>
  <c r="H586" i="3" s="1"/>
  <c r="G84" i="3"/>
  <c r="H84" i="3" s="1"/>
  <c r="G393" i="3"/>
  <c r="H393" i="3" s="1"/>
  <c r="G376" i="3"/>
  <c r="H376" i="3" s="1"/>
  <c r="G184" i="3"/>
  <c r="H184" i="3" s="1"/>
  <c r="G30" i="3"/>
  <c r="H30" i="3" s="1"/>
  <c r="G49" i="3"/>
  <c r="H49" i="3" s="1"/>
  <c r="G48" i="3"/>
  <c r="H48" i="3" s="1"/>
  <c r="G7" i="3"/>
  <c r="H7" i="3" s="1"/>
  <c r="G74" i="3"/>
  <c r="H74" i="3" s="1"/>
  <c r="G25" i="3"/>
  <c r="H25" i="3" s="1"/>
  <c r="G35" i="3"/>
  <c r="H35" i="3" s="1"/>
  <c r="G50" i="3"/>
  <c r="H50" i="3" s="1"/>
  <c r="G43" i="3"/>
  <c r="H43" i="3" s="1"/>
  <c r="G320" i="3"/>
  <c r="H320" i="3" s="1"/>
  <c r="G304" i="3"/>
  <c r="H304" i="3" s="1"/>
  <c r="G316" i="3"/>
  <c r="H316" i="3" s="1"/>
  <c r="G319" i="3"/>
  <c r="H319" i="3" s="1"/>
  <c r="G374" i="3"/>
  <c r="H374" i="3" s="1"/>
  <c r="G185" i="3"/>
  <c r="H185" i="3" s="1"/>
  <c r="G20" i="3"/>
  <c r="H20" i="3" s="1"/>
  <c r="G60" i="3"/>
  <c r="H60" i="3" s="1"/>
  <c r="G44" i="3"/>
  <c r="H44" i="3" s="1"/>
  <c r="G10" i="3"/>
  <c r="H10" i="3" s="1"/>
  <c r="G26" i="3"/>
  <c r="H26" i="3" s="1"/>
  <c r="G11" i="3"/>
  <c r="H11" i="3" s="1"/>
  <c r="G29" i="3"/>
  <c r="H29" i="3" s="1"/>
  <c r="G311" i="3"/>
  <c r="H311" i="3" s="1"/>
  <c r="G314" i="3"/>
  <c r="H314" i="3" s="1"/>
  <c r="G306" i="3"/>
  <c r="H306" i="3" s="1"/>
  <c r="G307" i="3"/>
  <c r="H307" i="3" s="1"/>
  <c r="G429" i="3"/>
  <c r="H429" i="3" s="1"/>
  <c r="G380" i="3"/>
  <c r="H380" i="3" s="1"/>
  <c r="G377" i="3"/>
  <c r="H377" i="3" s="1"/>
  <c r="G192" i="3"/>
  <c r="H192" i="3" s="1"/>
  <c r="G166" i="3"/>
  <c r="H166" i="3" s="1"/>
  <c r="G45" i="3"/>
  <c r="H45" i="3" s="1"/>
  <c r="G59" i="3"/>
  <c r="H59" i="3" s="1"/>
  <c r="G81" i="3"/>
  <c r="H81" i="3" s="1"/>
  <c r="G66" i="3"/>
  <c r="H66" i="3" s="1"/>
  <c r="G8" i="3"/>
  <c r="H8" i="3" s="1"/>
  <c r="G78" i="3"/>
  <c r="H78" i="3" s="1"/>
  <c r="G36" i="3"/>
  <c r="H36" i="3" s="1"/>
  <c r="G9" i="3"/>
  <c r="H9" i="3" s="1"/>
  <c r="G51" i="3"/>
  <c r="H51" i="3" s="1"/>
  <c r="G23" i="3"/>
  <c r="H23" i="3" s="1"/>
  <c r="G22" i="3"/>
  <c r="H22" i="3" s="1"/>
  <c r="G12" i="3"/>
  <c r="H12" i="3" s="1"/>
  <c r="G39" i="3"/>
  <c r="H39" i="3" s="1"/>
  <c r="G31" i="3"/>
  <c r="H31" i="3" s="1"/>
  <c r="G17" i="3"/>
  <c r="H17" i="3" s="1"/>
  <c r="G79" i="3"/>
  <c r="H79" i="3" s="1"/>
  <c r="G56" i="3"/>
  <c r="H56" i="3" s="1"/>
  <c r="G42" i="3"/>
  <c r="H42" i="3" s="1"/>
  <c r="G318" i="3"/>
  <c r="H318" i="3" s="1"/>
  <c r="G303" i="3"/>
  <c r="H303" i="3" s="1"/>
  <c r="G298" i="3"/>
  <c r="H298" i="3" s="1"/>
  <c r="G322" i="3"/>
  <c r="H322" i="3" s="1"/>
  <c r="G305" i="3"/>
  <c r="H305" i="3" s="1"/>
  <c r="G315" i="3"/>
  <c r="H315" i="3" s="1"/>
  <c r="G313" i="3"/>
  <c r="H313" i="3" s="1"/>
  <c r="G397" i="3"/>
  <c r="H397" i="3" s="1"/>
  <c r="G572" i="3"/>
  <c r="H572" i="3" s="1"/>
  <c r="G436" i="3"/>
  <c r="H436" i="3" s="1"/>
  <c r="G80" i="3"/>
  <c r="H80" i="3" s="1"/>
  <c r="G27" i="3"/>
  <c r="H27" i="3" s="1"/>
  <c r="G34" i="3"/>
  <c r="H34" i="3" s="1"/>
  <c r="G82" i="3"/>
  <c r="H82" i="3" s="1"/>
  <c r="G41" i="3"/>
  <c r="H41" i="3" s="1"/>
  <c r="G71" i="3"/>
  <c r="H71" i="3" s="1"/>
  <c r="G57" i="3"/>
  <c r="H57" i="3" s="1"/>
  <c r="G83" i="3"/>
  <c r="H83" i="3" s="1"/>
  <c r="G312" i="3"/>
  <c r="H312" i="3" s="1"/>
  <c r="G394" i="3"/>
  <c r="H394" i="3" s="1"/>
  <c r="G379" i="3"/>
  <c r="H379" i="3" s="1"/>
  <c r="G189" i="3"/>
  <c r="H189" i="3" s="1"/>
  <c r="G190" i="3"/>
  <c r="H190" i="3" s="1"/>
  <c r="G13" i="3"/>
  <c r="H13" i="3" s="1"/>
  <c r="G33" i="3"/>
  <c r="H33" i="3" s="1"/>
  <c r="G58" i="3"/>
  <c r="H58" i="3" s="1"/>
  <c r="G46" i="3"/>
  <c r="H46" i="3" s="1"/>
  <c r="G53" i="3"/>
  <c r="H53" i="3" s="1"/>
  <c r="G65" i="3"/>
  <c r="H65" i="3" s="1"/>
  <c r="G77" i="3"/>
  <c r="H77" i="3" s="1"/>
  <c r="G73" i="3"/>
  <c r="H73" i="3" s="1"/>
  <c r="G72" i="3"/>
  <c r="H72" i="3" s="1"/>
  <c r="G63" i="3"/>
  <c r="H63" i="3" s="1"/>
  <c r="G299" i="3"/>
  <c r="H299" i="3" s="1"/>
  <c r="G300" i="3"/>
  <c r="H300" i="3" s="1"/>
  <c r="G208" i="3"/>
  <c r="H208" i="3" s="1"/>
  <c r="G396" i="3"/>
  <c r="H396" i="3" s="1"/>
  <c r="G573" i="3"/>
  <c r="H573" i="3" s="1"/>
  <c r="G378" i="3"/>
  <c r="H378" i="3" s="1"/>
  <c r="G188" i="3"/>
  <c r="H188" i="3" s="1"/>
  <c r="G187" i="3"/>
  <c r="H187" i="3" s="1"/>
  <c r="G191" i="3"/>
  <c r="H191" i="3" s="1"/>
  <c r="G37" i="3"/>
  <c r="H37" i="3" s="1"/>
  <c r="G18" i="3"/>
  <c r="H18" i="3" s="1"/>
  <c r="G40" i="3"/>
  <c r="H40" i="3" s="1"/>
  <c r="G61" i="3"/>
  <c r="H61" i="3" s="1"/>
  <c r="G55" i="3"/>
  <c r="H55" i="3" s="1"/>
  <c r="G52" i="3"/>
  <c r="H52" i="3" s="1"/>
  <c r="G19" i="3"/>
  <c r="H19" i="3" s="1"/>
  <c r="G24" i="3"/>
  <c r="H24" i="3" s="1"/>
  <c r="G16" i="3"/>
  <c r="H16" i="3" s="1"/>
  <c r="G47" i="3"/>
  <c r="H47" i="3" s="1"/>
  <c r="G15" i="3"/>
  <c r="H15" i="3" s="1"/>
  <c r="G67" i="3"/>
  <c r="H67" i="3" s="1"/>
  <c r="G21" i="3"/>
  <c r="H21" i="3" s="1"/>
  <c r="G64" i="3"/>
  <c r="H64" i="3" s="1"/>
  <c r="G14" i="3"/>
  <c r="H14" i="3" s="1"/>
  <c r="G76" i="3"/>
  <c r="H76" i="3" s="1"/>
  <c r="G75" i="3"/>
  <c r="H75" i="3" s="1"/>
  <c r="G317" i="3"/>
  <c r="H317" i="3" s="1"/>
  <c r="G301" i="3"/>
  <c r="H301" i="3" s="1"/>
  <c r="G308" i="3"/>
  <c r="H308" i="3" s="1"/>
  <c r="G302" i="3"/>
  <c r="H302" i="3" s="1"/>
  <c r="G321" i="3"/>
  <c r="H321" i="3" s="1"/>
  <c r="G323" i="3"/>
  <c r="H323" i="3" s="1"/>
  <c r="G398" i="3"/>
  <c r="H398" i="3" s="1"/>
  <c r="G395" i="3"/>
  <c r="H395" i="3" s="1"/>
  <c r="G360" i="3" l="1"/>
  <c r="H360" i="3" s="1"/>
  <c r="G226" i="3"/>
  <c r="H226" i="3" s="1"/>
  <c r="G331" i="3"/>
  <c r="H331" i="3" s="1"/>
  <c r="G362" i="3"/>
  <c r="H362" i="3" s="1"/>
  <c r="G252" i="3"/>
  <c r="H252" i="3" s="1"/>
  <c r="G264" i="3"/>
  <c r="H264" i="3" s="1"/>
  <c r="G347" i="3"/>
  <c r="H347" i="3" s="1"/>
  <c r="G238" i="3"/>
  <c r="H238" i="3" s="1"/>
  <c r="G240" i="3"/>
  <c r="H240" i="3" s="1"/>
  <c r="G390" i="3"/>
  <c r="H390" i="3" s="1"/>
  <c r="G389" i="3"/>
  <c r="H389" i="3" s="1"/>
  <c r="G499" i="3"/>
  <c r="H499" i="3" s="1"/>
  <c r="G207" i="3"/>
  <c r="H207" i="3" s="1"/>
  <c r="G230" i="3"/>
  <c r="H230" i="3" s="1"/>
  <c r="G556" i="3"/>
  <c r="H556" i="3" s="1"/>
  <c r="G224" i="3"/>
  <c r="H224" i="3" s="1"/>
  <c r="G537" i="3"/>
  <c r="G577" i="3"/>
  <c r="H577" i="3" s="1"/>
  <c r="G566" i="3"/>
  <c r="H566" i="3" s="1"/>
  <c r="G578" i="3"/>
  <c r="H578" i="3" s="1"/>
  <c r="G547" i="3"/>
  <c r="H547" i="3" s="1"/>
  <c r="G595" i="3"/>
  <c r="H595" i="3" s="1"/>
  <c r="G569" i="3"/>
  <c r="H569" i="3" s="1"/>
  <c r="G210" i="3"/>
  <c r="G239" i="3"/>
  <c r="H239" i="3" s="1"/>
  <c r="G421" i="3"/>
  <c r="H421" i="3" s="1"/>
  <c r="G213" i="3"/>
  <c r="H213" i="3" s="1"/>
  <c r="G350" i="3"/>
  <c r="H350" i="3" s="1"/>
  <c r="G223" i="3"/>
  <c r="H223" i="3" s="1"/>
  <c r="G336" i="3"/>
  <c r="H336" i="3" s="1"/>
  <c r="G579" i="3"/>
  <c r="H579" i="3" s="1"/>
  <c r="G365" i="3"/>
  <c r="H365" i="3" s="1"/>
  <c r="G255" i="3"/>
  <c r="H255" i="3" s="1"/>
  <c r="G329" i="3"/>
  <c r="H329" i="3" s="1"/>
  <c r="G568" i="3"/>
  <c r="H568" i="3" s="1"/>
  <c r="G334" i="3"/>
  <c r="H334" i="3" s="1"/>
  <c r="G558" i="3"/>
  <c r="H558" i="3" s="1"/>
  <c r="G358" i="3"/>
  <c r="H358" i="3" s="1"/>
  <c r="G283" i="3"/>
  <c r="H283" i="3" s="1"/>
  <c r="G217" i="3"/>
  <c r="H217" i="3" s="1"/>
  <c r="G249" i="3"/>
  <c r="H249" i="3" s="1"/>
  <c r="G416" i="3"/>
  <c r="H416" i="3" s="1"/>
  <c r="G538" i="3"/>
  <c r="G359" i="3"/>
  <c r="H359" i="3" s="1"/>
  <c r="G218" i="3"/>
  <c r="H218" i="3" s="1"/>
  <c r="G423" i="3"/>
  <c r="H423" i="3" s="1"/>
  <c r="G536" i="3"/>
  <c r="G555" i="3"/>
  <c r="H555" i="3" s="1"/>
  <c r="G212" i="3"/>
  <c r="H212" i="3" s="1"/>
  <c r="G364" i="3"/>
  <c r="H364" i="3" s="1"/>
  <c r="G227" i="3"/>
  <c r="H227" i="3" s="1"/>
  <c r="G418" i="3"/>
  <c r="H418" i="3" s="1"/>
  <c r="G554" i="3"/>
  <c r="H554" i="3" s="1"/>
  <c r="G242" i="3"/>
  <c r="H242" i="3" s="1"/>
  <c r="G332" i="3"/>
  <c r="H332" i="3" s="1"/>
  <c r="G559" i="3"/>
  <c r="H559" i="3" s="1"/>
  <c r="G241" i="3"/>
  <c r="H241" i="3" s="1"/>
  <c r="G254" i="3"/>
  <c r="H254" i="3" s="1"/>
  <c r="G420" i="3"/>
  <c r="H420" i="3" s="1"/>
  <c r="G346" i="3"/>
  <c r="H346" i="3" s="1"/>
  <c r="G553" i="3"/>
  <c r="H553" i="3" s="1"/>
  <c r="G236" i="3"/>
  <c r="H236" i="3" s="1"/>
  <c r="G248" i="3"/>
  <c r="H248" i="3" s="1"/>
  <c r="G253" i="3"/>
  <c r="H253" i="3" s="1"/>
  <c r="G338" i="3"/>
  <c r="H338" i="3" s="1"/>
  <c r="G361" i="3"/>
  <c r="H361" i="3" s="1"/>
  <c r="G234" i="3"/>
  <c r="H234" i="3" s="1"/>
  <c r="G419" i="3"/>
  <c r="H419" i="3" s="1"/>
  <c r="G560" i="3"/>
  <c r="H560" i="3" s="1"/>
  <c r="G222" i="3"/>
  <c r="H222" i="3" s="1"/>
  <c r="G539" i="3"/>
  <c r="G351" i="3"/>
  <c r="H351" i="3" s="1"/>
  <c r="G565" i="3"/>
  <c r="H565" i="3" s="1"/>
  <c r="G246" i="3"/>
  <c r="H246" i="3" s="1"/>
  <c r="G216" i="3"/>
  <c r="H216" i="3" s="1"/>
  <c r="G225" i="3"/>
  <c r="H225" i="3" s="1"/>
  <c r="G417" i="3"/>
  <c r="H417" i="3" s="1"/>
  <c r="G290" i="3"/>
  <c r="H290" i="3" s="1"/>
  <c r="G562" i="3"/>
  <c r="H562" i="3" s="1"/>
  <c r="G251" i="3"/>
  <c r="H251" i="3" s="1"/>
  <c r="G215" i="3"/>
  <c r="H215" i="3" s="1"/>
  <c r="G540" i="3"/>
  <c r="G557" i="3"/>
  <c r="H557" i="3" s="1"/>
  <c r="G244" i="3"/>
  <c r="H244" i="3" s="1"/>
  <c r="G250" i="3"/>
  <c r="H250" i="3" s="1"/>
  <c r="G339" i="3"/>
  <c r="H339" i="3" s="1"/>
  <c r="G575" i="3"/>
  <c r="H575" i="3" s="1"/>
  <c r="G435" i="3"/>
  <c r="H435" i="3" s="1"/>
  <c r="G567" i="3"/>
  <c r="H567" i="3" s="1"/>
  <c r="G349" i="3"/>
  <c r="H349" i="3" s="1"/>
  <c r="G563" i="3"/>
  <c r="H563" i="3" s="1"/>
  <c r="G363" i="3"/>
  <c r="H363" i="3" s="1"/>
  <c r="G231" i="3"/>
  <c r="H231" i="3" s="1"/>
  <c r="G228" i="3"/>
  <c r="H228" i="3" s="1"/>
  <c r="G237" i="3"/>
  <c r="H237" i="3" s="1"/>
  <c r="G330" i="3"/>
  <c r="H330" i="3" s="1"/>
  <c r="G229" i="3"/>
  <c r="H229" i="3" s="1"/>
  <c r="G333" i="3"/>
  <c r="H333" i="3" s="1"/>
  <c r="G289" i="3"/>
  <c r="H289" i="3" s="1"/>
  <c r="G220" i="3"/>
  <c r="H220" i="3" s="1"/>
  <c r="G422" i="3"/>
  <c r="H422" i="3" s="1"/>
  <c r="G348" i="3"/>
  <c r="H348" i="3" s="1"/>
  <c r="G233" i="3"/>
  <c r="H233" i="3" s="1"/>
  <c r="G245" i="3"/>
  <c r="H245" i="3" s="1"/>
  <c r="G219" i="3"/>
  <c r="H219" i="3" s="1"/>
  <c r="G576" i="3"/>
  <c r="H576" i="3" s="1"/>
  <c r="G352" i="3"/>
  <c r="H352" i="3" s="1"/>
  <c r="G564" i="3"/>
  <c r="H564" i="3" s="1"/>
  <c r="G243" i="3"/>
  <c r="H243" i="3" s="1"/>
  <c r="G232" i="3"/>
  <c r="H232" i="3" s="1"/>
  <c r="G288" i="3"/>
  <c r="H288" i="3" s="1"/>
  <c r="G561" i="3"/>
  <c r="H561" i="3" s="1"/>
  <c r="G247" i="3"/>
  <c r="H247" i="3" s="1"/>
  <c r="G221" i="3"/>
  <c r="H221" i="3" s="1"/>
  <c r="G340" i="3"/>
  <c r="H340" i="3" s="1"/>
  <c r="G545" i="3"/>
  <c r="H545" i="3" s="1"/>
  <c r="G546" i="3"/>
  <c r="H546" i="3" s="1"/>
  <c r="G455" i="3"/>
  <c r="H455" i="3" s="1"/>
  <c r="G456" i="3"/>
  <c r="H456" i="3" s="1"/>
  <c r="G127" i="3"/>
  <c r="H127" i="3" s="1"/>
  <c r="G129" i="3"/>
  <c r="H129" i="3" s="1"/>
  <c r="G530" i="3"/>
  <c r="H530" i="3" s="1"/>
  <c r="G529" i="3"/>
  <c r="H529" i="3" s="1"/>
  <c r="G125" i="3"/>
  <c r="H125" i="3" s="1"/>
  <c r="G126" i="3"/>
  <c r="H126" i="3" s="1"/>
  <c r="G571" i="3"/>
  <c r="H571" i="3" s="1"/>
  <c r="G181" i="3"/>
  <c r="H181" i="3" s="1"/>
  <c r="G180" i="3"/>
  <c r="H180" i="3" s="1"/>
  <c r="G171" i="3"/>
  <c r="H171" i="3" s="1"/>
  <c r="G173" i="3"/>
  <c r="H173" i="3" s="1"/>
  <c r="G172" i="3"/>
  <c r="H172" i="3" s="1"/>
  <c r="G335" i="3"/>
  <c r="H335" i="3" s="1"/>
  <c r="G170" i="3"/>
  <c r="H170" i="3" s="1"/>
  <c r="G174" i="3"/>
  <c r="H174" i="3" s="1"/>
  <c r="G169" i="3"/>
  <c r="H169" i="3" s="1"/>
  <c r="G375" i="3"/>
  <c r="H375" i="3" s="1"/>
  <c r="G337" i="3"/>
  <c r="H337" i="3" s="1"/>
  <c r="G182" i="3"/>
  <c r="H182" i="3" s="1"/>
  <c r="G167" i="3"/>
  <c r="H167" i="3" s="1"/>
  <c r="G549" i="3" l="1"/>
  <c r="H549" i="3" s="1"/>
  <c r="H210" i="3"/>
  <c r="G211" i="3"/>
  <c r="H211" i="3" s="1"/>
  <c r="G548" i="3"/>
  <c r="H548" i="3" s="1"/>
  <c r="G544" i="3"/>
  <c r="H544" i="3" s="1"/>
  <c r="G442" i="3"/>
  <c r="H442" i="3" s="1"/>
  <c r="G434" i="3"/>
  <c r="H434" i="3" s="1"/>
  <c r="G177" i="3"/>
  <c r="H177" i="3" s="1"/>
  <c r="G175" i="3"/>
  <c r="H175" i="3" s="1"/>
  <c r="G176" i="3"/>
  <c r="H176" i="3" s="1"/>
  <c r="G178" i="3"/>
  <c r="H178" i="3" s="1"/>
  <c r="G179" i="3"/>
  <c r="H179" i="3" s="1"/>
  <c r="G425" i="3" l="1"/>
  <c r="H425" i="3" s="1"/>
  <c r="G596" i="3"/>
  <c r="G199" i="3" l="1"/>
  <c r="H199" i="3" s="1"/>
  <c r="G195" i="3"/>
  <c r="H195" i="3" s="1"/>
  <c r="G196" i="3"/>
  <c r="H196" i="3" s="1"/>
  <c r="G201" i="3" l="1"/>
  <c r="H201" i="3" s="1"/>
  <c r="G198" i="3"/>
  <c r="H198" i="3" s="1"/>
  <c r="G197" i="3"/>
  <c r="H197" i="3" s="1"/>
  <c r="G200" i="3"/>
  <c r="H200" i="3" s="1"/>
  <c r="G194" i="3" l="1"/>
  <c r="H194" i="3" s="1"/>
  <c r="G461" i="3" l="1"/>
  <c r="H461" i="3" s="1"/>
  <c r="F596" i="3" l="1"/>
  <c r="H596" i="3" s="1"/>
</calcChain>
</file>

<file path=xl/sharedStrings.xml><?xml version="1.0" encoding="utf-8"?>
<sst xmlns="http://schemas.openxmlformats.org/spreadsheetml/2006/main" count="1432" uniqueCount="1003">
  <si>
    <t>УТВЕРЖДАЮ:</t>
  </si>
  <si>
    <t>Директор ООО МЦ "Аква-Терм"</t>
  </si>
  <si>
    <t>______________Н.В. Проценко</t>
  </si>
  <si>
    <t>ПРЕЙСКУРАНТ цен на услуги</t>
  </si>
  <si>
    <t>№ п/п</t>
  </si>
  <si>
    <t>Наименование услуги</t>
  </si>
  <si>
    <t>стоимость, руб.</t>
  </si>
  <si>
    <t xml:space="preserve">Дополнительные медицинские услуги </t>
  </si>
  <si>
    <t>Лаборатория</t>
  </si>
  <si>
    <t>Биохимические исследования</t>
  </si>
  <si>
    <t>АЛТ</t>
  </si>
  <si>
    <t>АСТ</t>
  </si>
  <si>
    <t>Гамма - глутамилтрансфераза</t>
  </si>
  <si>
    <t>Альбумин</t>
  </si>
  <si>
    <t>Амилаза панкреатическая</t>
  </si>
  <si>
    <t>Билирубин общий</t>
  </si>
  <si>
    <t>Билирубин прямой</t>
  </si>
  <si>
    <t>Глюкоза</t>
  </si>
  <si>
    <t>Креатинин</t>
  </si>
  <si>
    <t>Мочевая кислота</t>
  </si>
  <si>
    <t>Мочевина</t>
  </si>
  <si>
    <t>Общий белок</t>
  </si>
  <si>
    <t>Общий кальций</t>
  </si>
  <si>
    <t>Триглицериды</t>
  </si>
  <si>
    <t>Холестерин общий</t>
  </si>
  <si>
    <t>Холестерин очень низкой плотности</t>
  </si>
  <si>
    <t>Холестерин  низкой плотности</t>
  </si>
  <si>
    <t>Холестерин  высокой плотности</t>
  </si>
  <si>
    <t>Холестериновый коэффициент атерогенности</t>
  </si>
  <si>
    <t>Щелочная фосфатаза</t>
  </si>
  <si>
    <t>Лактатдегидрогеназа</t>
  </si>
  <si>
    <t>Ревмопробы</t>
  </si>
  <si>
    <t>Антистрептолизин О</t>
  </si>
  <si>
    <t>Ревматоидный фактор</t>
  </si>
  <si>
    <t>С- реактивный белок</t>
  </si>
  <si>
    <t>Коагуалогия</t>
  </si>
  <si>
    <t>АЧТВ</t>
  </si>
  <si>
    <t>Концентрация фибриногена</t>
  </si>
  <si>
    <t>Тромбиновое время</t>
  </si>
  <si>
    <t>Иммунологические исследования</t>
  </si>
  <si>
    <t>Тиреотропный гормон (TТГ)</t>
  </si>
  <si>
    <t>Тироксин свободный (T4free)</t>
  </si>
  <si>
    <t>Мазок для определения бактерий Helicobacter Pylori</t>
  </si>
  <si>
    <t>Кортизол</t>
  </si>
  <si>
    <t>Определение антител к микоплазмам</t>
  </si>
  <si>
    <t>Определение антител к уреаплазмам</t>
  </si>
  <si>
    <t>Определение PSA</t>
  </si>
  <si>
    <t>Гормоны</t>
  </si>
  <si>
    <t>Лютеинизирующий гормон</t>
  </si>
  <si>
    <t>Прогестерон</t>
  </si>
  <si>
    <t>Пролактин</t>
  </si>
  <si>
    <t>Тестостерон</t>
  </si>
  <si>
    <t>Эстрадиол</t>
  </si>
  <si>
    <t>Фолликулостимулирующий гормон (ФСГ)</t>
  </si>
  <si>
    <t>Онкомаркеры</t>
  </si>
  <si>
    <t>Определение онко-маркеров в сыворотке крови КЭА</t>
  </si>
  <si>
    <t>Определение онко-маркеров в сыворотке крови СА125</t>
  </si>
  <si>
    <t>Определение онко-маркеров в сыворотке крови СА 19.9</t>
  </si>
  <si>
    <t>Определение онко-маркеров в сыворотке крови СА 15.3</t>
  </si>
  <si>
    <t>Клинические исследования</t>
  </si>
  <si>
    <t>Кал на скрытую кровь</t>
  </si>
  <si>
    <t>Ретикулоциты</t>
  </si>
  <si>
    <t>Эритроциты</t>
  </si>
  <si>
    <t>Капиллярная глюкоза</t>
  </si>
  <si>
    <t>Анализ простатического сока</t>
  </si>
  <si>
    <t>Общий анализ мочи</t>
  </si>
  <si>
    <t>Клинический анализ крови</t>
  </si>
  <si>
    <t>Спермограмма</t>
  </si>
  <si>
    <t>Массаж взрослым и детям</t>
  </si>
  <si>
    <t>Лимфодренаж</t>
  </si>
  <si>
    <t>Лимфодренажный массаж (прессомассаж)</t>
  </si>
  <si>
    <t>Озонотерапия</t>
  </si>
  <si>
    <t>Колоногидротерапия с озоном</t>
  </si>
  <si>
    <t>Гинекологическая ванночка с озонированным физ. раствором</t>
  </si>
  <si>
    <t>Тампон с озонированным маслом</t>
  </si>
  <si>
    <t>озонотерапия внутримышечная</t>
  </si>
  <si>
    <t>Озонотерапия биологически активных точек</t>
  </si>
  <si>
    <t>Местная озонотерапия ( обкалывание послеоперационных рубцов)</t>
  </si>
  <si>
    <t>Мультиинжекторная липосакция</t>
  </si>
  <si>
    <t>озонотерапия внутривенная</t>
  </si>
  <si>
    <t>Внутривенное капельное введение озонированных физ. растворов (200мл)</t>
  </si>
  <si>
    <t>Малая аутогемотерапия с озоном</t>
  </si>
  <si>
    <t>озонотерапия (газация)</t>
  </si>
  <si>
    <t>Озонирование масел (200 мл)</t>
  </si>
  <si>
    <t>Озонирование масел (250 мл)</t>
  </si>
  <si>
    <t>терапевтическая стоматология</t>
  </si>
  <si>
    <t>Снятие зубных отложений Эйр Фло с одного зуба</t>
  </si>
  <si>
    <t>Снятие зубных отложений с одного зуба</t>
  </si>
  <si>
    <t>Профилактика кариеса- фторирование одного зуба</t>
  </si>
  <si>
    <t>Профилактика кариеса- заливка фиссур одного зуба</t>
  </si>
  <si>
    <t>Удаление пломбы</t>
  </si>
  <si>
    <t>Лечебно-изолирующая прокладка- хим. отвер.</t>
  </si>
  <si>
    <t>Лечебно-изолирующая прокладка- гелио отвер.</t>
  </si>
  <si>
    <t>Временная пломба  хим./гелио отвер.</t>
  </si>
  <si>
    <t>Пломбирование среднего кариеса хим. композит.</t>
  </si>
  <si>
    <t>Пломбирование среднего кариеса гелио-композит</t>
  </si>
  <si>
    <t>Пломбирование глубокого кариеса гелио-композит</t>
  </si>
  <si>
    <t>Пломбирование глубокого кариеса хим. композит</t>
  </si>
  <si>
    <t>Реставрация коронки зуба гелиокомпозитом</t>
  </si>
  <si>
    <t>Девитализация пульпы</t>
  </si>
  <si>
    <t>Полирование ранее наложенной пломбы</t>
  </si>
  <si>
    <t>RVG обследование (1 снимок)</t>
  </si>
  <si>
    <t>Пульпит I - корневой (альфа-дент)</t>
  </si>
  <si>
    <t>Пульпит II - корневой (альфа-дент)</t>
  </si>
  <si>
    <t>Пульпит III - корневой (альфа-дент)</t>
  </si>
  <si>
    <t>Пульпит I - корневой (гелиокомпозит)</t>
  </si>
  <si>
    <t>Пульпит II - корневой (гелиокомпозит)</t>
  </si>
  <si>
    <t>Пульпит III - корневой (гелиокомпозит)</t>
  </si>
  <si>
    <t>Лечение пульпита молочного зуба гелио-композит</t>
  </si>
  <si>
    <t>Лечение кариеса молочного зуба гелио-композит</t>
  </si>
  <si>
    <t>УЗИ, УЗДГ</t>
  </si>
  <si>
    <t>ультразвуковые исследования</t>
  </si>
  <si>
    <t>функциональная диагностика</t>
  </si>
  <si>
    <t xml:space="preserve">ЭКГ </t>
  </si>
  <si>
    <t>ванны</t>
  </si>
  <si>
    <t>водолечебные процедуры</t>
  </si>
  <si>
    <t>Вихревые ванны для рук</t>
  </si>
  <si>
    <t>Вихревые ванны для ног</t>
  </si>
  <si>
    <t>Вихревые ванны с бишофитом</t>
  </si>
  <si>
    <t>Контрастные ванны для ног</t>
  </si>
  <si>
    <t xml:space="preserve">Контрастные ванны для рук </t>
  </si>
  <si>
    <t>Подводный душ массаж</t>
  </si>
  <si>
    <t>Восходящий душ</t>
  </si>
  <si>
    <t>Дождевой душ</t>
  </si>
  <si>
    <t>Циркулярный душ</t>
  </si>
  <si>
    <t>Душ Шарко</t>
  </si>
  <si>
    <t>Душ Виши</t>
  </si>
  <si>
    <t>Йодо-бромные ванны</t>
  </si>
  <si>
    <t>Минеральные ванны "Флоренс"</t>
  </si>
  <si>
    <t>Минеральные ванны "Каракалла"</t>
  </si>
  <si>
    <t>Солодковые ванны</t>
  </si>
  <si>
    <t>Скипидарные ванны</t>
  </si>
  <si>
    <t>Фитованна (пихта, чабрец)</t>
  </si>
  <si>
    <t>Фитованна (пихта, чабрец) детская</t>
  </si>
  <si>
    <t>Бишофитовая ванна</t>
  </si>
  <si>
    <t>процедурный кабинет</t>
  </si>
  <si>
    <t>инъекции</t>
  </si>
  <si>
    <t>Внутримышечная инъекция</t>
  </si>
  <si>
    <t>Забор крови из вены</t>
  </si>
  <si>
    <t>Забор крови из пальца</t>
  </si>
  <si>
    <t>Аутогемотерапия</t>
  </si>
  <si>
    <t>рефлексотерапия</t>
  </si>
  <si>
    <t>Прижигание (прогревание) биологически активных точек полынными сигаретами</t>
  </si>
  <si>
    <t>Баночный массаж энергетических меридианов</t>
  </si>
  <si>
    <t>Рефлексотерапия</t>
  </si>
  <si>
    <t>ЛОР кабинет</t>
  </si>
  <si>
    <t>Смазывание задней стенки глотки и небных миндалин</t>
  </si>
  <si>
    <t>Продувание слуховых труб по Политцеру</t>
  </si>
  <si>
    <t>Массаж барабанных перепонок</t>
  </si>
  <si>
    <t>Промывание небных миндалин (ручное)</t>
  </si>
  <si>
    <t>Промывание серной пробки</t>
  </si>
  <si>
    <t>Озвучивание небных миндалин и задней стенки глотки (гидрокортизоновая мазь)</t>
  </si>
  <si>
    <t>Вега-Тест</t>
  </si>
  <si>
    <t>Биорезонансная терапия</t>
  </si>
  <si>
    <t>Горизонтальное вытяжение позвоночника</t>
  </si>
  <si>
    <t>Подводное горизонтальное вытяжение позвоночника</t>
  </si>
  <si>
    <t>Тракция шейного отдела позвоночника</t>
  </si>
  <si>
    <t>Ударно-волновая терапия</t>
  </si>
  <si>
    <t>Ударно - волновая терапия</t>
  </si>
  <si>
    <t>Прочие мед.услуги</t>
  </si>
  <si>
    <t>консультации специалистов</t>
  </si>
  <si>
    <t>гинекологические процедуры</t>
  </si>
  <si>
    <t>грязелечение</t>
  </si>
  <si>
    <t>Парадонтогрязь</t>
  </si>
  <si>
    <t>Общая грязь (221 каб.)</t>
  </si>
  <si>
    <t>Электрогрязь</t>
  </si>
  <si>
    <t>орошения</t>
  </si>
  <si>
    <t>Орошение десен мин. водой</t>
  </si>
  <si>
    <t>Сифонное пром. кишечника</t>
  </si>
  <si>
    <t>Очистительная клизма</t>
  </si>
  <si>
    <t>Лечебные микроклизмы</t>
  </si>
  <si>
    <t>физиотерапия</t>
  </si>
  <si>
    <t>Амплипульстерапия</t>
  </si>
  <si>
    <t>Дарсонвализация</t>
  </si>
  <si>
    <t>Интерференстерапия</t>
  </si>
  <si>
    <t>Лазерная терапия</t>
  </si>
  <si>
    <t>Магнитотерапия</t>
  </si>
  <si>
    <t>СВЧ-терапия</t>
  </si>
  <si>
    <t>Соллюкс</t>
  </si>
  <si>
    <t>УВЧ - терапия</t>
  </si>
  <si>
    <t>КВЧ - терапия</t>
  </si>
  <si>
    <t>Ультразвуковая терапия</t>
  </si>
  <si>
    <t>Электросон</t>
  </si>
  <si>
    <t>Электрофорез</t>
  </si>
  <si>
    <t>СМТ-форез</t>
  </si>
  <si>
    <t>Тубус-кварц</t>
  </si>
  <si>
    <t>Бионика</t>
  </si>
  <si>
    <t>урологические процедуры</t>
  </si>
  <si>
    <t>ЛОД терапия</t>
  </si>
  <si>
    <t>Ультразвук УЗТ 103</t>
  </si>
  <si>
    <t>Аппаратный массаж промежности</t>
  </si>
  <si>
    <t>Массаж простаты</t>
  </si>
  <si>
    <t>Грязевые ректальные тампоны</t>
  </si>
  <si>
    <t>Цветоритм</t>
  </si>
  <si>
    <t>Транскраниальная магнитотерапия</t>
  </si>
  <si>
    <t>диагностические исследования</t>
  </si>
  <si>
    <t>Гастроскопия</t>
  </si>
  <si>
    <t>Гастроскопия (детский тариф)</t>
  </si>
  <si>
    <t>Кольпоскопия</t>
  </si>
  <si>
    <t>фитотерапия</t>
  </si>
  <si>
    <t>Кислородный коктейль</t>
  </si>
  <si>
    <t>Фито (травяные) ингаляции</t>
  </si>
  <si>
    <t>Минеральные ингаляции</t>
  </si>
  <si>
    <t>Галотерапия</t>
  </si>
  <si>
    <t>Аэрофитотерапия</t>
  </si>
  <si>
    <t>прочие процедуры и исследования</t>
  </si>
  <si>
    <t>Гидрокинезотерапия (лечеб. гимнастика в бассейне леч. корп.)</t>
  </si>
  <si>
    <t>Лечебная гимнастика в тренаж. зале леч.корпуса</t>
  </si>
  <si>
    <t>Лечебная гимнастика на воздухе (по Стрельниковой)</t>
  </si>
  <si>
    <t>Индивидуальная тренировка в тренажерном зале (лечеб.корпус)</t>
  </si>
  <si>
    <t>Индивидуальная тренировка в бассейне (лечебный корпус)</t>
  </si>
  <si>
    <t>Справка для посещения бассейна (мужчины)</t>
  </si>
  <si>
    <t>Справка для посещения бассейна (женщины)</t>
  </si>
  <si>
    <t>Услуги Спортивный комплекс</t>
  </si>
  <si>
    <t>Для лиц, посещающих спортивный комплекс по клубным картам</t>
  </si>
  <si>
    <t>Клубная карта "V.I.P"</t>
  </si>
  <si>
    <t>на год</t>
  </si>
  <si>
    <t>на 6 месяцев</t>
  </si>
  <si>
    <t>на месяц</t>
  </si>
  <si>
    <t>Клубная карта "Тренажерный зал"</t>
  </si>
  <si>
    <t>Отдельные занятия</t>
  </si>
  <si>
    <t>аренда</t>
  </si>
  <si>
    <t>Аренда стола, 2 ракеток, 5 мячей для н/тенниса 1 час</t>
  </si>
  <si>
    <t>Аренда 2 ракеток, мячей для игры в б/теннис 1 час</t>
  </si>
  <si>
    <t>Аренда инвентаря для игры в бадминтон 1 час</t>
  </si>
  <si>
    <t>Аренда спортивного зала для тенниса с 8 до 14 (до 4 чел)  в час</t>
  </si>
  <si>
    <t>Аренда спортивного зала для тенниса с 14 до 18 (до 4 чел)  в час</t>
  </si>
  <si>
    <t>Аренда спортивного зала для тенниса с 20 до 22 (до 4 чел)  в час</t>
  </si>
  <si>
    <t>Аренда спортивного зала для игры в футбол, волейбол с 8 до 14 (до 12 чел) в час</t>
  </si>
  <si>
    <t>Аренда спортивного зала для игры в футбол, волейбол с 14 до 18 (до 12 чел) в час</t>
  </si>
  <si>
    <t>Аренда спортивного зала для игры в футбол, волейбол с 18 до 20 (до 12 чел) в час</t>
  </si>
  <si>
    <t>Аренда спортивного зала для игры в футбол, волейбол с 20 до 22 (до 12 чел) в час</t>
  </si>
  <si>
    <t>Баня сруб</t>
  </si>
  <si>
    <t>Прокат</t>
  </si>
  <si>
    <t>прокат удочек 1 шт. (день)</t>
  </si>
  <si>
    <t>прокат снегокатов шт. (час)</t>
  </si>
  <si>
    <t>прокат пианино (1 час)</t>
  </si>
  <si>
    <t>прокат банных халатов (+ тапочки) (от 15 до 21 дня)</t>
  </si>
  <si>
    <t>прокат банных халатов (+ тапочки) (от 8 до 14 дней)</t>
  </si>
  <si>
    <t>прокат банных халатов (+ тапочки) (от 1 до 7 дней)</t>
  </si>
  <si>
    <t>Зам. директора - главный врач</t>
  </si>
  <si>
    <t>Н.И. Глухова</t>
  </si>
  <si>
    <t>Экономист</t>
  </si>
  <si>
    <t>Л.Ф. Нигорожина</t>
  </si>
  <si>
    <t>Комплексное противовоспалительное гинек. лечение (тампон с озонир. маслом + ванночка с озонир.физ.раствором)</t>
  </si>
  <si>
    <t>Общий (у взрослых) (массажист Кулага В.В.) 1 час</t>
  </si>
  <si>
    <t>Общий (у детей до 12 лет) (массажист Кулага В.В.) 30 мин</t>
  </si>
  <si>
    <t>Рефлексотерапия (лечение табакокурения) 1 сеанс</t>
  </si>
  <si>
    <t>Рефлексотерапия (лечение табакокурения) курс (10 сеансов)</t>
  </si>
  <si>
    <t>Рефлексотерапия (снижения веса) 1 сеанс</t>
  </si>
  <si>
    <t>Рефлексотерапия (снижения веса) курс (10 сеансов)</t>
  </si>
  <si>
    <t>Биорезонансная терапия (2 частоты)</t>
  </si>
  <si>
    <t>Биорезонансная терапия (3 частоты)</t>
  </si>
  <si>
    <t>УФО-общее (1 биодоза)</t>
  </si>
  <si>
    <t xml:space="preserve">Внутривенно-капельная инъекция  </t>
  </si>
  <si>
    <t>Отвары из трав</t>
  </si>
  <si>
    <t>Вакуумный тренажер (1 человек) 0,5 часа</t>
  </si>
  <si>
    <t>Внутрисуставные инъекции (без стоимости медикам.)</t>
  </si>
  <si>
    <t>Спарринг партнер (для игры в боль. теннис и др.)</t>
  </si>
  <si>
    <t>Генеральный директор</t>
  </si>
  <si>
    <t>______________О.А. Бокова</t>
  </si>
  <si>
    <t>Дополнительные услуги</t>
  </si>
  <si>
    <t xml:space="preserve">Поступления от арендной платы </t>
  </si>
  <si>
    <t>аренда торгового места</t>
  </si>
  <si>
    <t>организация торгового места в месяц (1 раза в неделю)</t>
  </si>
  <si>
    <t>организация торгового места в месяц (2 раза в неделю)</t>
  </si>
  <si>
    <t>аренда помещений</t>
  </si>
  <si>
    <t>Аренда 1 кв.м. в месяц</t>
  </si>
  <si>
    <t>Аренда кинозала (час)</t>
  </si>
  <si>
    <t>Аренда кинозала с оборудованием (час)</t>
  </si>
  <si>
    <t>Прочие услуги</t>
  </si>
  <si>
    <t>сбор за оформление билетов</t>
  </si>
  <si>
    <t>оформление билетов (1 билет)</t>
  </si>
  <si>
    <t>оформление документов для иностранцев (с 1 чел.)</t>
  </si>
  <si>
    <t>бизнес-центр</t>
  </si>
  <si>
    <t>услуги бизнес-центра 1 час</t>
  </si>
  <si>
    <t>ксерокопия 1 лист формата А4</t>
  </si>
  <si>
    <t>Директор ООО "Машук Торг - Сервис"</t>
  </si>
  <si>
    <t>Стирка белья</t>
  </si>
  <si>
    <t>Мужская одежда</t>
  </si>
  <si>
    <t>Костюм спортивный</t>
  </si>
  <si>
    <t>Спортивные брюки</t>
  </si>
  <si>
    <t>Спортивные шорты</t>
  </si>
  <si>
    <t>Брюки</t>
  </si>
  <si>
    <t>Джинсы</t>
  </si>
  <si>
    <t>Носовой платок</t>
  </si>
  <si>
    <t>Рубашка</t>
  </si>
  <si>
    <t>Свитер</t>
  </si>
  <si>
    <t>Нижнее белье</t>
  </si>
  <si>
    <t>Нижняя майка</t>
  </si>
  <si>
    <t>Пижама</t>
  </si>
  <si>
    <t>Футболка</t>
  </si>
  <si>
    <t>Носки</t>
  </si>
  <si>
    <t>Женская одежда</t>
  </si>
  <si>
    <t>Платье</t>
  </si>
  <si>
    <t>Ночная сорочка</t>
  </si>
  <si>
    <t>Юбка</t>
  </si>
  <si>
    <t>Блузка</t>
  </si>
  <si>
    <t>Детская одежда</t>
  </si>
  <si>
    <t>Колготки</t>
  </si>
  <si>
    <t>Куртка</t>
  </si>
  <si>
    <t>глажка белья</t>
  </si>
  <si>
    <t>Пиджак</t>
  </si>
  <si>
    <t>Вечернее платье</t>
  </si>
  <si>
    <t>Костюм</t>
  </si>
  <si>
    <t>Тренажерный зал (1 человек) 1 часа</t>
  </si>
  <si>
    <t>Диадинамотерапия</t>
  </si>
  <si>
    <t>Прокат палок для скандинавской ходьбы 1 час (пара)</t>
  </si>
  <si>
    <t>Прокат палок для скандинавской ходьбы 1 день (пара)</t>
  </si>
  <si>
    <t>МНО</t>
  </si>
  <si>
    <t>Протромбиновый индекс</t>
  </si>
  <si>
    <t>Определение антител класса G к вирусу герпеса типов 1 и 2</t>
  </si>
  <si>
    <t>Внутривенное капельное введение озонированных физ. растворов (400мл)</t>
  </si>
  <si>
    <t>Холтеровское мониторирование ЭКГ</t>
  </si>
  <si>
    <t>Свертывание по Сухареву</t>
  </si>
  <si>
    <t>Прокат детского веломобиля 1 час</t>
  </si>
  <si>
    <t>Прокат детского веломобиля (от 3 до 7 лет) 30 мин.</t>
  </si>
  <si>
    <t>Аренда волейбольной площадки 1 час</t>
  </si>
  <si>
    <t>Услуги кафе на Озере</t>
  </si>
  <si>
    <t>Кальян на воде</t>
  </si>
  <si>
    <t>Кальян на молоке</t>
  </si>
  <si>
    <t>Кальян на вине</t>
  </si>
  <si>
    <t>Лечебная паровая баня (до 6 человек) 2 часа</t>
  </si>
  <si>
    <t>Лечебная паровая баня (до 6 человек) 1 час продление</t>
  </si>
  <si>
    <t>Лечебная паровая баня (больше 6 человек) 1 чел</t>
  </si>
  <si>
    <t>Общий (у взрослых) (массажист  Ортлиб А.В.) 1 час</t>
  </si>
  <si>
    <t>Общий (у детей до 12 лет) (массажист Ортлиб А.В.) 30 мин</t>
  </si>
  <si>
    <t>Компьютерная диагностика (Вега-тест) тестирование продуктов питания</t>
  </si>
  <si>
    <t>прокат велосипедов Aggressor шт. (час)</t>
  </si>
  <si>
    <t>Гирудотерапия (1 пиявка)</t>
  </si>
  <si>
    <t>Анализ мочи по Нечипоренко</t>
  </si>
  <si>
    <t>Трийодтиронин свободный (ТЗ)</t>
  </si>
  <si>
    <t>17 - ОН Прогестерон</t>
  </si>
  <si>
    <t>Общая магнитотерапия (Магнитотурботрон)</t>
  </si>
  <si>
    <t>Глюкозотолерантный тест</t>
  </si>
  <si>
    <t>Обезболивание</t>
  </si>
  <si>
    <t>Реставрация</t>
  </si>
  <si>
    <t>Эндодонтия</t>
  </si>
  <si>
    <t>Осмотр, консультация, план лечения</t>
  </si>
  <si>
    <t>Консультации</t>
  </si>
  <si>
    <t>Магнитотерапия (Магнитотурботрон)</t>
  </si>
  <si>
    <t>Гирудотерапия</t>
  </si>
  <si>
    <t>Анестезия инфильтрационная</t>
  </si>
  <si>
    <t>Анестезия проводниковая</t>
  </si>
  <si>
    <t>Анестезия аппликационная</t>
  </si>
  <si>
    <t>Дополнительная 1 карпула анестика</t>
  </si>
  <si>
    <t>Препарирование, мед.обработка кариозной полости</t>
  </si>
  <si>
    <t>Ретракция десны</t>
  </si>
  <si>
    <t>Установка матрицы</t>
  </si>
  <si>
    <t>Фиксация страза на зуб</t>
  </si>
  <si>
    <t>Постановка (фиксация) штифта из фиброволокна</t>
  </si>
  <si>
    <t>Постановка (фиксация) анкерного штифта</t>
  </si>
  <si>
    <t>Дезинфицирующая обработка каналов зуба</t>
  </si>
  <si>
    <t>Обработка труднопроходимого канала (1 канал)</t>
  </si>
  <si>
    <t>Пломбирование одного канала гидроокисью кальция</t>
  </si>
  <si>
    <t>Пломбирование двух каналов гидроокисью кальция</t>
  </si>
  <si>
    <t>Пломбирование трех каналов гидроокисью кальция</t>
  </si>
  <si>
    <t>Распломбирование одного канала запломбированного пастой</t>
  </si>
  <si>
    <t>Распломбирование одного канала запломбированного гуттаперчей</t>
  </si>
  <si>
    <t>Распломбирование одного канала запломбированного резорцин-формалиновым методом</t>
  </si>
  <si>
    <t>Пломбирование дополнительного канала</t>
  </si>
  <si>
    <t>Извлечение штифтовой конструкции и фрагмента инструмента из корневого канала</t>
  </si>
  <si>
    <t>Наложение жидкости для расломбирования или расширения канала</t>
  </si>
  <si>
    <t>старая цена</t>
  </si>
  <si>
    <t>% роста</t>
  </si>
  <si>
    <t>Карта тренажерный зал (Спортивная смена)</t>
  </si>
  <si>
    <t>Аппаратное промывание пазух носа (Кукушка)</t>
  </si>
  <si>
    <t>Радоновые ванны (40 нК/л)</t>
  </si>
  <si>
    <t>Радоновые ванны (200 нК/л)</t>
  </si>
  <si>
    <t>Радоновые ванны ВИП (40 нК/л)</t>
  </si>
  <si>
    <t>"____"______________2015 г</t>
  </si>
  <si>
    <t>Радоновые микроклизмы 40 нК/л</t>
  </si>
  <si>
    <t>Радоновые микроклизмы 200 нК/л</t>
  </si>
  <si>
    <t xml:space="preserve">Экзогенная биорезонансная терапия </t>
  </si>
  <si>
    <t xml:space="preserve">Эндогенная биорезонансная терапия </t>
  </si>
  <si>
    <t>Индукционная терапия</t>
  </si>
  <si>
    <t>Компьютерная диагностика (Вега-тест) паразитология</t>
  </si>
  <si>
    <t>Компьютерная диагностика (Вега-тест) паразитология (повтор)</t>
  </si>
  <si>
    <t>Компьютерная диагностика (Вега-тест) общий</t>
  </si>
  <si>
    <t>Компьютерная диагностика (Вега-тест) тестирование программ ритмов мозга</t>
  </si>
  <si>
    <t>Компьютерная диагностика (Вега-тест) тестирование медикаментов</t>
  </si>
  <si>
    <t>Компьютерная диагностика (Вега-тест) тестирование на выявление аллергенов</t>
  </si>
  <si>
    <t>Аэрохоккей 10 мин</t>
  </si>
  <si>
    <t>Ванна с солью мертвого моря</t>
  </si>
  <si>
    <t>Экспресс диагностика (Омега)</t>
  </si>
  <si>
    <t>Забор анализов (секрет простаты)</t>
  </si>
  <si>
    <t>Рассечение синехии (фимоз)</t>
  </si>
  <si>
    <t>Проба Земницкого</t>
  </si>
  <si>
    <t>ПРЕЙСКУРАНТ цен на услуги для корпоративных мероприятий</t>
  </si>
  <si>
    <t>Аренда 1 кв.м. в час</t>
  </si>
  <si>
    <t>Аренда холла перед спортивным залом (час)</t>
  </si>
  <si>
    <t>Аренда бильярдного зала с оборудованием (столы, кии и др.) в час</t>
  </si>
  <si>
    <t>Аренда конференц-зала без использования оборудования (час)</t>
  </si>
  <si>
    <t>Аренда конференц-зала с использованием оборудования (проектор, ноутбук, экран) (час)</t>
  </si>
  <si>
    <t>Аренда зимнего сада (Лобби - бар) в час</t>
  </si>
  <si>
    <t>Аренда зимнего сада (СОК) в час</t>
  </si>
  <si>
    <t>Аренда кафе "Курортный роман" с оборудованием (столы, стулья) в час</t>
  </si>
  <si>
    <t>Аренда тенисного стола ( с ракетками, мячом для н/тениса) в час</t>
  </si>
  <si>
    <t>Лазеротерапия (ректально)</t>
  </si>
  <si>
    <t>Электростимуляция предстательной железы</t>
  </si>
  <si>
    <t>Фитообертывание + апиотвар</t>
  </si>
  <si>
    <t>гомеопат (первичный)</t>
  </si>
  <si>
    <t>гомеопат (повторно)</t>
  </si>
  <si>
    <t>Определение АФП онко-маркеров печени</t>
  </si>
  <si>
    <t>Гинекологический мазок Cerv</t>
  </si>
  <si>
    <t>Гинекологический мазок Vag</t>
  </si>
  <si>
    <t>Массаж головы 1 ед.</t>
  </si>
  <si>
    <t>Массаж шеи 1 ед.</t>
  </si>
  <si>
    <t>Массаж шейно - воротник зоны 1,5 ед</t>
  </si>
  <si>
    <t>Массаж верхней конечности 1,5 ед.</t>
  </si>
  <si>
    <t>Массаж верхней конечности, надплечья и области лопатки 2 ед.</t>
  </si>
  <si>
    <t>Массаж плечевого сустава 1 ед.</t>
  </si>
  <si>
    <t>Массаж локтевого сустава 1 ед.</t>
  </si>
  <si>
    <t>Массаж лучезапястного сустава 1 ед.</t>
  </si>
  <si>
    <t>Массаж кистей и предплечья 1 ед.</t>
  </si>
  <si>
    <t>Массаж области грудной клетки 2,5 ед</t>
  </si>
  <si>
    <t>массаж спины 1,5 ед</t>
  </si>
  <si>
    <t>Массаж мышц передней брюшной стенки 1 ед.</t>
  </si>
  <si>
    <t>Массаж мышц живота 3 ед.</t>
  </si>
  <si>
    <t>Массаж пояснично-крестцовой области 1 ед.</t>
  </si>
  <si>
    <t>Массаж сегментарный пояснично-крестцовой области 1,5 ед.</t>
  </si>
  <si>
    <t>Массаж спины и поясницы 2 ед.</t>
  </si>
  <si>
    <t>Массаж шейно-грудного отдела позвоночника 2 ед.</t>
  </si>
  <si>
    <t>Массаж сегментарный шейно-грудного отдела позвоночника 3 ед.</t>
  </si>
  <si>
    <t>Массаж области позвоночника 2,5 ед</t>
  </si>
  <si>
    <t>Массаж нижней конечности и поясницы  2 ед.</t>
  </si>
  <si>
    <t>Массаж тазобедренного сустава 1 ед.</t>
  </si>
  <si>
    <t>Массаж коленного сустава 1 ед.</t>
  </si>
  <si>
    <t>Массаж голеностопного сустава 1 ед.</t>
  </si>
  <si>
    <t>Массаж стопы и голени 1 ед.</t>
  </si>
  <si>
    <t>Общий массаж (у взрослых) 1 час</t>
  </si>
  <si>
    <t>Общий массаж (у детей до 12 лет) 30 мин</t>
  </si>
  <si>
    <t>1 массажная единица (10 мин)(в номере)</t>
  </si>
  <si>
    <t>Массаж головы 1 ед.(в номере)</t>
  </si>
  <si>
    <t>Массаж шеи 1 ед.(в номере)</t>
  </si>
  <si>
    <t>Массаж шейно - воротниковой зоны 1,5 ед.(в номере)</t>
  </si>
  <si>
    <t>Массаж верхней конечности 1,5 ед.(в номере)</t>
  </si>
  <si>
    <t>Массаж верхней конечности, надплечья и области лопатки 2 ед.(в номере)</t>
  </si>
  <si>
    <t>Массаж плечевого сустава 1 ед.(в номере)</t>
  </si>
  <si>
    <t>Массаж локтевого сустава 1 ед.(в номере)</t>
  </si>
  <si>
    <t>Массаж лучезапястного сустава 1 ед.(в номере)</t>
  </si>
  <si>
    <t>Массаж кистей и предплечья 1 ед.(в номере)</t>
  </si>
  <si>
    <t>Массаж области грудной клетки 2,5 ед.(в номере)</t>
  </si>
  <si>
    <t>Массаж спины 1,5 ед.(в номере)</t>
  </si>
  <si>
    <t>Массаж мышц передней брюшной стенки 1 ед.(в номере)</t>
  </si>
  <si>
    <t>Массаж мышц живота 3 ед.(в номере)</t>
  </si>
  <si>
    <t>Массаж пояснично-крестцовой области 1 ед.(в номере)</t>
  </si>
  <si>
    <t>Массаж сегментарный пояснично-крестцовой области 1,5 ед.(в номере)</t>
  </si>
  <si>
    <t>Массаж спины и поясницы 2 ед.(в номере)</t>
  </si>
  <si>
    <t>Массаж шейно-грудного отдела позвоночника 2 ед.(в номере)</t>
  </si>
  <si>
    <t>Массаж сегментарный шейно-грудного отдела позвоночника 3 ед.(в номере)</t>
  </si>
  <si>
    <t>Массаж области позвоночника 2,5 ед.(в номере)</t>
  </si>
  <si>
    <t>Массаж нижней конечности 1,5 ед.(в номере)</t>
  </si>
  <si>
    <t>Массаж нижней конечности и поясницы  2 ед.(в номере)</t>
  </si>
  <si>
    <t>Массаж тазобедренного сустава 1 ед.(в номере)</t>
  </si>
  <si>
    <t>Массаж коленного сустава 1 ед.(в номере)</t>
  </si>
  <si>
    <t>Массаж голеностопного сустава 1 ед.(в номере)</t>
  </si>
  <si>
    <t>Массаж стопы и голени 1 ед.(в номере)</t>
  </si>
  <si>
    <t>Общий Массаж  (у взрослых) 1 час(в номере)</t>
  </si>
  <si>
    <t>Общий Массаж (у детей до 12 лет)  30 мин(в номере)</t>
  </si>
  <si>
    <t>Экспресс диагностика состояния здоровья на аппарате Омега (первично)</t>
  </si>
  <si>
    <t>Экспресс диагностика состояния здоровья на аппарате Омега (повторно)</t>
  </si>
  <si>
    <t>Озонотерапия обкалывание лица</t>
  </si>
  <si>
    <t>Озонотерапия обкалывание живота</t>
  </si>
  <si>
    <t>Озонотерапия обкалывание зоны декольте</t>
  </si>
  <si>
    <t>Озонотерапия обкалывание волосистой части головы</t>
  </si>
  <si>
    <t>Озонотерапия 1 сустава</t>
  </si>
  <si>
    <t>Озонотерапия 2-х суставов</t>
  </si>
  <si>
    <t>Лечение угревой сыпи озоном (1 процедура)</t>
  </si>
  <si>
    <t>Газация верхние конечности</t>
  </si>
  <si>
    <t>Газация камера торс</t>
  </si>
  <si>
    <t>Озонирование волосистой части головы (пилотки)</t>
  </si>
  <si>
    <t>УЗИ ГБС (6 единиц)</t>
  </si>
  <si>
    <t>УЗИ ГБС (6 единиц) (детский тариф)</t>
  </si>
  <si>
    <t>УЗИ молочных желез (2 единицы)</t>
  </si>
  <si>
    <t>УЗИ мочевой пузырь (1,5 единицы)</t>
  </si>
  <si>
    <t>УЗИ мочевой пузырь (1,5 единицы) (детский тариф)</t>
  </si>
  <si>
    <t>УЗИ органов мошонки</t>
  </si>
  <si>
    <t>УЗИ органов мошонки ( у детей)</t>
  </si>
  <si>
    <t>УЗИ почки+надпочечники (2 единицы)</t>
  </si>
  <si>
    <t>УЗИ почки+надпочечники (2 единицы) (детский тариф)</t>
  </si>
  <si>
    <t>УЗИ предстательной железы (2 единицы)</t>
  </si>
  <si>
    <t>УЗИ сердца (5 единиц)</t>
  </si>
  <si>
    <t>УЗИ сердца (детский тариф)</t>
  </si>
  <si>
    <t>УЗИ функции желчного пузыря (6 единиц)</t>
  </si>
  <si>
    <t>УЗИ функции желчного пузыря (6 единиц) (детский тариф)</t>
  </si>
  <si>
    <t>УЗИ щитовидной железы (1,5 единицы)</t>
  </si>
  <si>
    <t>УЗИ щитовидной железы (1,5 единицы) (детский тариф)</t>
  </si>
  <si>
    <t>УЗИ мягких тканей</t>
  </si>
  <si>
    <t>УЗИ мягких тканей (детский)</t>
  </si>
  <si>
    <t>УЗИ лимфоузлов</t>
  </si>
  <si>
    <t>УЗИ лимфоузлов (детский тариф)</t>
  </si>
  <si>
    <t>Внутривенная инъекция (без стоимости медикаментов)</t>
  </si>
  <si>
    <t>внутритканевая электростимуляция по Герасимову</t>
  </si>
  <si>
    <t>Внутритканевая электростимуляция по Герасимову</t>
  </si>
  <si>
    <t>Компьютерная диагностика (Вега-тест) тестирование витаминов, микроэлементов</t>
  </si>
  <si>
    <t>Биорезонансная терапия (1 частоты)</t>
  </si>
  <si>
    <t>3-х стаканная проба урологическая процедура</t>
  </si>
  <si>
    <t>гинекологические орошения радоном 40 нК/л</t>
  </si>
  <si>
    <t>гинекологические орошения радоном 200 нК/л</t>
  </si>
  <si>
    <t>Грязевые лепешки (пакетированная грязь 1 шт)</t>
  </si>
  <si>
    <t>Газация нижние конечности</t>
  </si>
  <si>
    <t>цены по состоянию на  23.12.2015 года</t>
  </si>
  <si>
    <t>"____"______________2016 г</t>
  </si>
  <si>
    <t>Услуги реабилитолога</t>
  </si>
  <si>
    <t>Реабилитолог (взрослые),  30 мин</t>
  </si>
  <si>
    <t>Реабилитолог (дети) 30 мин</t>
  </si>
  <si>
    <t>Реабилитолог с манипуляциями (взрослые), 30 мин</t>
  </si>
  <si>
    <t>Реабилитолог с манипуляциями (дети) 30 мин</t>
  </si>
  <si>
    <t>Комплексное лечение остеохондроза позвоночника (взрослые), 1 час</t>
  </si>
  <si>
    <t>Лечебный массаж (взрослые), 30 мин.</t>
  </si>
  <si>
    <t>Лечебный массаж (дети), 30 мин.</t>
  </si>
  <si>
    <t>Аренда кинозала без оборудования (час)</t>
  </si>
  <si>
    <t>Аренда спортивного зала (для корпоративного использования) без оборудования в час</t>
  </si>
  <si>
    <t>Аренда спортивного зала (для корпоративного использования) с оборудованием в час</t>
  </si>
  <si>
    <t>Аренда танцевального зала (для корпоративного использования) без оборудования в час</t>
  </si>
  <si>
    <t>Аренда танцевального зала (для корпоративного использования) с оборудованием в час</t>
  </si>
  <si>
    <t>Аренда кафе "Курортный роман" без оборудования в час</t>
  </si>
  <si>
    <t>цены по состоянию на  01.2016 года</t>
  </si>
  <si>
    <t>Папавериновый тест</t>
  </si>
  <si>
    <t>Папавериновый тест (дополнительно)</t>
  </si>
  <si>
    <t>Тайский массаж стоп мед</t>
  </si>
  <si>
    <t>Антицеллюлитный массаж (25 мин) мед</t>
  </si>
  <si>
    <t>маркетинг</t>
  </si>
  <si>
    <t>Серная ванна</t>
  </si>
  <si>
    <t>Пантовая ванна</t>
  </si>
  <si>
    <t>Интрамаг (вагинально)</t>
  </si>
  <si>
    <t>Прокат гироскутера (10 мин)</t>
  </si>
  <si>
    <t>Прокат гироскутера (30 мин)</t>
  </si>
  <si>
    <t>Прокат гироскутера (1 час)</t>
  </si>
  <si>
    <t>ПРЕЙСКУРАНТ цен на услуги ИНВИТРО</t>
  </si>
  <si>
    <t>УЗИ желудка с контрастированием</t>
  </si>
  <si>
    <t>РЭГ (реоэнцефалография)</t>
  </si>
  <si>
    <t>РВГ (реовазография) ног</t>
  </si>
  <si>
    <t>РВГ (реовазография) рук</t>
  </si>
  <si>
    <t>РВГ (реовазография) рук и ног</t>
  </si>
  <si>
    <t>№ теста</t>
  </si>
  <si>
    <t>Тест</t>
  </si>
  <si>
    <t>Биоматериал</t>
  </si>
  <si>
    <t>Результат</t>
  </si>
  <si>
    <t>Срок (раб. дн.)</t>
  </si>
  <si>
    <t>Стоимость , 
руб.</t>
  </si>
  <si>
    <t>Стоимость розничная, 
руб.</t>
  </si>
  <si>
    <t>Коммерческое предложение ИНВИТРО, руб.</t>
  </si>
  <si>
    <t>% скидки от розницы</t>
  </si>
  <si>
    <t>ЛАБОРАТОРНЫЕ ИССЛЕДОВАНИЯ</t>
  </si>
  <si>
    <t>Кальций мочи (проба Сулковича)</t>
  </si>
  <si>
    <t>моча  с консервантом утренняя</t>
  </si>
  <si>
    <t>полукол.</t>
  </si>
  <si>
    <t>до 3</t>
  </si>
  <si>
    <t>Альбумин/креатинин-соотношение в разовой порции мочи (Отношение альбумина к креатинину в разовой порции мочи) (Albumin-to-creatinine ratio, ACR, random urine)</t>
  </si>
  <si>
    <t xml:space="preserve">моча разовая </t>
  </si>
  <si>
    <t>кол.</t>
  </si>
  <si>
    <t>Креатинин (Creatinine)</t>
  </si>
  <si>
    <t>моча суточная</t>
  </si>
  <si>
    <t>Проба Реберга (клиренс эндогенного креатинина, скорость клубочковой фильтрации, Glomerular filtration rate, GFR)</t>
  </si>
  <si>
    <t>Мочевина (Urea)</t>
  </si>
  <si>
    <t>Калий, Натрий (Potasium, Sodium)</t>
  </si>
  <si>
    <t>Бета-2-микроглобулин (в моче) (Beta-2 microglobulin, urine)</t>
  </si>
  <si>
    <t>моча разовая 
рН=6-8</t>
  </si>
  <si>
    <t>Оксалаты мочи (Oxalate, urine)</t>
  </si>
  <si>
    <t>до 4</t>
  </si>
  <si>
    <t>344СП</t>
  </si>
  <si>
    <t>Кандида, определение ДНК (Candida albicans, DNA)*</t>
  </si>
  <si>
    <t>секрет простаты, эякулят</t>
  </si>
  <si>
    <t>до 2</t>
  </si>
  <si>
    <t>344УРО</t>
  </si>
  <si>
    <t>соскоб эпителиальных клеток урогенитальный</t>
  </si>
  <si>
    <t>310СВ</t>
  </si>
  <si>
    <t>Цитомегаловирус, определение ДНК, Cytomegalovirus, DNA*</t>
  </si>
  <si>
    <t>сыворотка крови</t>
  </si>
  <si>
    <t>кач.</t>
  </si>
  <si>
    <t>310СП</t>
  </si>
  <si>
    <t>310УРО</t>
  </si>
  <si>
    <t>311С-УРО</t>
  </si>
  <si>
    <t>Определение ДНК ВПЧ (Вирус папилломы человека, Human papillomavirus, HPV)  высокого онкогенного  риска, скрининг 14 типов (16, 18, 31, 33, 35, 39, 45, 51, 52, 56, 58, 59, 66, 68) + КВМ*</t>
  </si>
  <si>
    <t>305СП</t>
  </si>
  <si>
    <t>Гарднерелла, определение ДНК (Gardnerella vaginalis, DNA)*</t>
  </si>
  <si>
    <t>305УРО</t>
  </si>
  <si>
    <t>соскоб эпителиальных клеток урогенитального тракта</t>
  </si>
  <si>
    <t>Кандидоз, скрининг и типирование (определение общей ДНК грибов (Fungi), ДНК  Candida albicans. Типирование грибов рода кандида : Candida krusei, Candida glabrata, Candida parapsilosis, Candida tropicalis, Candida famata, Candida guillermondii)</t>
  </si>
  <si>
    <t>108ГП</t>
  </si>
  <si>
    <t>Хочу стать мамой: осложнения беременности (гены F2, F5, MTHFR, MTRR, MTR, ACE, AGT, RHD)</t>
  </si>
  <si>
    <t>кровь (ЭДТА)</t>
  </si>
  <si>
    <t>заключение врача-генетика</t>
  </si>
  <si>
    <t>до 19</t>
  </si>
  <si>
    <t>108ГП/БЗ</t>
  </si>
  <si>
    <t>Хочу стать мамой: осложнения беременности (гены F2, F5, MTHFR, MTRR, MTR, ACE, AGT, RHD) (без заключения врача-генетика)</t>
  </si>
  <si>
    <t>до 16</t>
  </si>
  <si>
    <t>107ГП</t>
  </si>
  <si>
    <t>Мужское бесплодие (+кариотип) 
(AR, CFTR; AZF‒регион; кариотип)</t>
  </si>
  <si>
    <t>до 24</t>
  </si>
  <si>
    <t>Нарушения сперматогенеза: полная панель (AZF-регион). 
Тест включает (7205 и 7206)</t>
  </si>
  <si>
    <t>7661БЗ</t>
  </si>
  <si>
    <t>Нарушения сперматогенеза: полная панель (AZF-регион). 
Тест включает (7205 и 7206) (без заключения врача-генетика)</t>
  </si>
  <si>
    <t>Нарушения сперматогенеза – минимум I (AZF-регион, микроделеции)</t>
  </si>
  <si>
    <t>7205БЗ</t>
  </si>
  <si>
    <t>Нарушения сперматогенеза – минимум I (AZF-регион, микроделеции) (без заключения врача-генетика)</t>
  </si>
  <si>
    <t>Нарушения сперматогенеза – минимум II (AZF-регион, частичные микроделеции)</t>
  </si>
  <si>
    <t>7821RH</t>
  </si>
  <si>
    <t>Определение резус-фактора</t>
  </si>
  <si>
    <t>наличие или отсутствие гена RHD</t>
  </si>
  <si>
    <t>Определение генотипа резус-фактора</t>
  </si>
  <si>
    <t>7207БЗ</t>
  </si>
  <si>
    <t>Определение генотипа резус-фактора (без заключения врача-генетика)</t>
  </si>
  <si>
    <t>Резус-принадлежность (Rh-factor, Rh)</t>
  </si>
  <si>
    <t>Гликированный гемоглобин (HbA1С, Glycated Hemoglobin)</t>
  </si>
  <si>
    <t>Альфа-Амилаза (Диастаза, Alfa-Amylase)</t>
  </si>
  <si>
    <t>Альфа-Амилаза панкреатическая (Pancreatic Alfa-amylase, P-изофермент амилазы)</t>
  </si>
  <si>
    <t>Липаза (Триацилглицеролацилгидролаза, Lipase)</t>
  </si>
  <si>
    <t>Кальций ионизированный (Ca++, Calcium ionized)</t>
  </si>
  <si>
    <t>плазма крови (гепарин)</t>
  </si>
  <si>
    <t>Инсулин (Insulin)</t>
  </si>
  <si>
    <t>Проинсулин (Proinsulin)</t>
  </si>
  <si>
    <t>до 12</t>
  </si>
  <si>
    <t>С-Пептид (C-Peptide)</t>
  </si>
  <si>
    <t>11HOMA</t>
  </si>
  <si>
    <t>Оценка инсулинорезистентности: глюкоза (натощак), инсулин (натощак), расчет индекса HOMA-IR)</t>
  </si>
  <si>
    <t>Эластаза 1, панкреатическая эластаза 1 (Elastase 1, E1, Э1)</t>
  </si>
  <si>
    <t>кал</t>
  </si>
  <si>
    <t>до 6</t>
  </si>
  <si>
    <t>Кальпротектин фекальный</t>
  </si>
  <si>
    <t>до 9</t>
  </si>
  <si>
    <t>Антитела к эндомизию (EMA), IgA</t>
  </si>
  <si>
    <t>Антитела к деамидированным пептидам глиадина IgG</t>
  </si>
  <si>
    <t>Антитела к деамидированным пептидам глиадина, IgA</t>
  </si>
  <si>
    <t>Антитела  класса IgG к антигенам аскарид (anti-Ascaris IgG)</t>
  </si>
  <si>
    <t>до 5</t>
  </si>
  <si>
    <t>Антитела класса IgG к антигенам токсокар (anti-Toxocara IgG)</t>
  </si>
  <si>
    <t>Креатинкиназа (Креатинфосфокиназа, КК, КФК, CK, Creatine kinaze)</t>
  </si>
  <si>
    <t>Креатинкиназа-МВ (Креатинфосфокиназа-МВ, КК-МВ, КФК-МВ, Creatine Kinase-MB, CK-MB, КК-2)</t>
  </si>
  <si>
    <t>Антитела  к  вирусу гепатита C класса  IgM и IgG (anti - HCV total)**</t>
  </si>
  <si>
    <t>Цитологическое исследование биоматериала шейки матки (окрашивание по Папаниколау, Рар-тест)</t>
  </si>
  <si>
    <t xml:space="preserve">Посев на анаэробную микрофору и определение чувствительности к антибиотикам (Anaerobic culture, Routine. Bacteria Identification and Susceptibility) </t>
  </si>
  <si>
    <t>отделяемое половых органов, раневое отделяемое, гной, пункционная жидкость</t>
  </si>
  <si>
    <t>Антитела к ВИЧ 1 / 2 и антиген ВИЧ 1 / 2 (HIV Ag/Ab Combo)**</t>
  </si>
  <si>
    <t>Анти-Мюллеров гормон (АМГ, AMH, anti-Mullerian hormone, MIS,  Mullerian Inhibiting Substance)</t>
  </si>
  <si>
    <t>321СВ</t>
  </si>
  <si>
    <t>Вирус гепатита С, определение РНК (HCV-RNA, qualitative)*</t>
  </si>
  <si>
    <t>Антитела класса IgG к цитомегаловирусу (ЦМВ, CMV) (anti - CMV IgG)</t>
  </si>
  <si>
    <t>кровь (сывортка)</t>
  </si>
  <si>
    <t>УЗИ поджелудочной железы с постпрандиальной пробой</t>
  </si>
  <si>
    <t>Прокат сегвейя (10 мин)</t>
  </si>
  <si>
    <t>Прокат сегвейя (30 мин)</t>
  </si>
  <si>
    <t>Прокат сегвейя (1 час)</t>
  </si>
  <si>
    <t>Бактериологические исследования на кишечный дисбактериоз</t>
  </si>
  <si>
    <t>ПРЕЙСКУРАНТ цен на услуги Центра гигиены и эпидемиологии</t>
  </si>
  <si>
    <t>Трансректальный фонофорез обессмоленного нафталана</t>
  </si>
  <si>
    <t>цены по состоянию на        10.2016 года</t>
  </si>
  <si>
    <t xml:space="preserve">Ванна с нафталановой эмульсией </t>
  </si>
  <si>
    <t>Лечебная гимнастика в тренаж. зале (леч.корпус) детская</t>
  </si>
  <si>
    <t>озонотерапия кишечная</t>
  </si>
  <si>
    <t>Лечебные микроклизмы с озонированным маслом</t>
  </si>
  <si>
    <t>Ректальная инсуфляция озоном + очистительная клизма</t>
  </si>
  <si>
    <t>Гирудотерапия (5 пиявок)</t>
  </si>
  <si>
    <t>Индивидуальная тренировка (в тренажерном зале)</t>
  </si>
  <si>
    <t>Программа тренировок в тренажерном зале (включает 2 индивид. тренировки)</t>
  </si>
  <si>
    <t>Аренда корта (улица) в час</t>
  </si>
  <si>
    <t>ЛПУП "Пятигорская бальнеогрязелечебница"</t>
  </si>
  <si>
    <t xml:space="preserve">цены по состоянию на         01.01.2017г </t>
  </si>
  <si>
    <t>Гинекологические орошения радоном 40 нК/л</t>
  </si>
  <si>
    <t>Гинекологические орошения радоном 200 нК/л</t>
  </si>
  <si>
    <t>Эритропоэтин (Erythropoetin)</t>
  </si>
  <si>
    <t>Бассейн (1 человек) 1 час</t>
  </si>
  <si>
    <t>"____"______________2017 г</t>
  </si>
  <si>
    <t>Уретральная К - лазеротерапия</t>
  </si>
  <si>
    <t>Интровибр (вагинально)</t>
  </si>
  <si>
    <t>Медицинский лаваж (комплекс растворов)</t>
  </si>
  <si>
    <t>ПРЕЙСКУРАНТ цен на услуги для проведения выездных регистраций</t>
  </si>
  <si>
    <t>Аренда островка на озере (не более 30 чел.) 2 часа</t>
  </si>
  <si>
    <t>Аренда места возле беседки (не более 30 чел.) 2 часа</t>
  </si>
  <si>
    <t>Аренда стульев (30 шт)</t>
  </si>
  <si>
    <t>Аренда чехлов на стулья (30 шт)</t>
  </si>
  <si>
    <t>Катание на лодке (15 мин)</t>
  </si>
  <si>
    <t>Аренда музыкального оборудования (пульт, колонки) 2 часа</t>
  </si>
  <si>
    <t>Работа диджея (2 часа)</t>
  </si>
  <si>
    <t>цены по состоянию на          06.2017 года</t>
  </si>
  <si>
    <t>Аренда посуды, столов (30 бокалов под шампанское, 30 стаканов под сок, 5 графинов, 2 стола со скатерьтями)</t>
  </si>
  <si>
    <t>Стоимость с НДС, руб.</t>
  </si>
  <si>
    <t>Проведение фотосессии 1 час (до 10 чел)</t>
  </si>
  <si>
    <t>Проведение фотосессии 1 час (до 20 чел)</t>
  </si>
  <si>
    <t>Проведение фотосессии 1 час (более 20 чел)</t>
  </si>
  <si>
    <t>Спортивно - оздоровительные занятия в бассейне леч.корпуса (взрослые) (1 человек) 1 час</t>
  </si>
  <si>
    <t>Спортивно - оздоровительные занятия в бассейне леч.корпуса детский ( до 14 лет) (1 человек) 1 час</t>
  </si>
  <si>
    <t>Абонемент на спортивно - оздоровительные занятия в бассейне леч.корпуса (взрослые) в мес (7 занятий)</t>
  </si>
  <si>
    <t>Абонемент на спортивно - оздоровительные занятия в бассейне леч.корпуса (взрослые) в мес (12 занятий)</t>
  </si>
  <si>
    <t>Абонемент на спортивно - оздоровительные занятия в бассейне леч.корпуса (детский) в мес (7 занятий)</t>
  </si>
  <si>
    <t>Абонемент на спортивно - оздоровительные занятия в бассейне леч.корпуса (детский) в мес (12 занятий)</t>
  </si>
  <si>
    <t>Соскоб на энтеробиоз</t>
  </si>
  <si>
    <t>Исследование цистоскопия</t>
  </si>
  <si>
    <t>Подбор очков врачом окулистом</t>
  </si>
  <si>
    <t>Бактериологические исследования на наличие патогенных энтеробактерий (дизгруппа ректальный мазок)</t>
  </si>
  <si>
    <t>Бактериологические исследования: Определение чувствительности к антибактериальным препаратам (до 12 антибиотиков)</t>
  </si>
  <si>
    <t>Бактериологическое исследование материала на микрофлору</t>
  </si>
  <si>
    <t>8.5</t>
  </si>
  <si>
    <t>8.12.1</t>
  </si>
  <si>
    <t>8.21</t>
  </si>
  <si>
    <t>8.4</t>
  </si>
  <si>
    <t>цены по состоянию на          .08.2017 года</t>
  </si>
  <si>
    <t>Карбокситерапия</t>
  </si>
  <si>
    <t>Плазмолифтинг</t>
  </si>
  <si>
    <t>% рентабельности</t>
  </si>
  <si>
    <t>Лечебная паровая баня (до 6 человек) 2 часа (для Детокса)</t>
  </si>
  <si>
    <t>Внутривенно-капельная инъекция препаратом Лаеннек (1 ампула)</t>
  </si>
  <si>
    <t>Внутривенно-капельная инъекция препаратом Лаеннек (2 ампулы)</t>
  </si>
  <si>
    <t>Интратерм (ректально)</t>
  </si>
  <si>
    <t>Гинекологический противовоспалительно-рассасывающий комплекс</t>
  </si>
  <si>
    <t>Инстиляция и промывание уретры и моч.пузыря с лекарственным коктейлем и озонированным маслом</t>
  </si>
  <si>
    <t>Магний (Мg, Magnesium)</t>
  </si>
  <si>
    <t>25-ОН витамин D</t>
  </si>
  <si>
    <t>Дерматолог (первичный)</t>
  </si>
  <si>
    <t>Дерматолог (повторно)</t>
  </si>
  <si>
    <t>Лаеннекпунктура</t>
  </si>
  <si>
    <t>до декабря стоимость, руб.</t>
  </si>
  <si>
    <t>Выявление возбудителей ИППП (4+КВМ) (определение ДНК Chlamydia trachomatis, Neisseria gonorrhoeae, Trichomonas vaginalis, Mycoplasma genitalium, ДНК человека (КВМ))</t>
  </si>
  <si>
    <t>УЗИ гинекологическое</t>
  </si>
  <si>
    <t>Паратиреоидный гормон (Паратгормон, Паратирин, ПТГ, Parathyroid hormone, PTH)</t>
  </si>
  <si>
    <t>Кальцитонин (Calcitonin)</t>
  </si>
  <si>
    <t>ГАСТР</t>
  </si>
  <si>
    <t>Гастропанель без стимуляционной пробы (Пепсиноген I, Пепсиноген II, Гастрин-17 базальный (натощак), H. pylori IgG), программная обработка данных (GastroSoft, BIOHIT)</t>
  </si>
  <si>
    <t xml:space="preserve">сыворотка крови </t>
  </si>
  <si>
    <t>кол., описательный формат</t>
  </si>
  <si>
    <t>до 10</t>
  </si>
  <si>
    <t>Индивидуальная тренировка в тренажерном зале (лечеб.корпус) по Кегелю</t>
  </si>
  <si>
    <t>Детокс ванночки</t>
  </si>
  <si>
    <t>Услуги парильщика (30 мин)</t>
  </si>
  <si>
    <t xml:space="preserve">Висцеральный массаж (30 мин) </t>
  </si>
  <si>
    <t xml:space="preserve">Висцеральный массаж (60 мин) </t>
  </si>
  <si>
    <t>Висцеральный массаж (90 мин)</t>
  </si>
  <si>
    <t>отклонения, руб.</t>
  </si>
  <si>
    <t>Аренда стола, 2 ракеток, 5 мячей для н/тенниса 1 час (для сторонних посетителей СОК)</t>
  </si>
  <si>
    <t>отклонение</t>
  </si>
  <si>
    <t>% рентабельности -30%</t>
  </si>
  <si>
    <t>УЗИ ТРУЗИ + очистит. клизма</t>
  </si>
  <si>
    <t>Услуги психолога</t>
  </si>
  <si>
    <t>"____"______________2018 г</t>
  </si>
  <si>
    <t>Кортизол (Гидрокортизон, Cortisol)</t>
  </si>
  <si>
    <t>Железо сыворотки (Fe, Iron)</t>
  </si>
  <si>
    <t>Латентная (ненасыщенная) железосвязывающая способность сыворотки крови (ЛЖСС, НЖСС, Unsaturated Iron Binding Capacity, UIBC)</t>
  </si>
  <si>
    <t>Трансферрин (Сидерофилин, Transferrin)</t>
  </si>
  <si>
    <t>Ферритин (Ferritin)</t>
  </si>
  <si>
    <t>Иммуноглобулины класса G (IgG)</t>
  </si>
  <si>
    <t>Плазмолифтинг в стоматологии</t>
  </si>
  <si>
    <t>Клубная карта "Бассейн"</t>
  </si>
  <si>
    <t>Клубная карта "Команда" (тренажерный зал 4 чел.)</t>
  </si>
  <si>
    <t>УЗИ сустава</t>
  </si>
  <si>
    <t>Candida albicans (M5) аллергены плесени</t>
  </si>
  <si>
    <t>Антитела класса IgG к Candida albicans (anti-Candida IgG)</t>
  </si>
  <si>
    <t>Посев на грибы рода кандида (Candida, кандидоз) и определение чувствительности к антимикотическим препаратам</t>
  </si>
  <si>
    <t>моча, кал, мокрота, отделяемое половых органов и др.</t>
  </si>
  <si>
    <t>Опухолевый маркёр HE4 (Human epididymis protein 4, Белок 4  эпидидимиса человека)</t>
  </si>
  <si>
    <t>Диагностика позвоночника Медискрин</t>
  </si>
  <si>
    <t>Дуплексное сканирование брахиоцефальных артерий</t>
  </si>
  <si>
    <t>Дуплексное сканирование сосудов нижних конечностей</t>
  </si>
  <si>
    <t>EMS - тренировка (1 человек) 30 мин</t>
  </si>
  <si>
    <t>Клубная карта EMS - тренировка</t>
  </si>
  <si>
    <t>на 8 тренировок</t>
  </si>
  <si>
    <t>на 12 тренировок</t>
  </si>
  <si>
    <t>на 16 тренировок</t>
  </si>
  <si>
    <t>на 4 тренировки</t>
  </si>
  <si>
    <t>Антитела класса IgG к вирусу простого герпеса 1 типа (anti - HSV (1 типа) IgG)</t>
  </si>
  <si>
    <t>Антитела класса IgG к вирусу простого герпеса 2 типа, HSV- 2</t>
  </si>
  <si>
    <t>Антитела класса IgG к герпес-вирусу человека типа 6 (anti-Human Herpes Virus type 6 IgG, anti-HHV 6 типа IgG)</t>
  </si>
  <si>
    <t>Антитела класса IgM к цитомегаловирусу (ЦМВ, CMV) (anti - CMV IgM)</t>
  </si>
  <si>
    <t>Антитела класса IgM к капсидному антигену вируса Эпштейна-Барр (anti-EBV IgM VCA (капсидному антигену))</t>
  </si>
  <si>
    <t>Антитела класса IgG к нуклеарному антигену вируса Эпштейна-Барр (anti-EBV IgG EBNA (нуклеарному антигену))</t>
  </si>
  <si>
    <t>Антитела класса IgG к раннему антигену вируса Эпштейна-Барр (anti-EBV IgG EA (раннему антигену))</t>
  </si>
  <si>
    <t>Антитела класса IgG к капсидному антигену вируса Эпштейна-Барр (anti-EBV IgG VCA (капсидному антигену))</t>
  </si>
  <si>
    <t>Гомоцистеин (Homocysteine)</t>
  </si>
  <si>
    <t>Антитела класса IgG к антигенам эхинококка (anti-Echinococcus IgG)</t>
  </si>
  <si>
    <t>Тропонин-I (Troponin-I)</t>
  </si>
  <si>
    <t>7003UG</t>
  </si>
  <si>
    <t>Синдром Жильбера, ген UGT1A1</t>
  </si>
  <si>
    <t>до 11</t>
  </si>
  <si>
    <t>Холинэстераза (S-Псевдохолинэстераза, холинэстераза II, S-ХЭ, ацилхолин-ацилгидролаза, Cholinesterase)</t>
  </si>
  <si>
    <t>Фосфор неорганический (P, Phosphorus)</t>
  </si>
  <si>
    <t>Церулоплазмин (Ceruloplasmin)</t>
  </si>
  <si>
    <t>Остеокальцин (Оsteocalcin)</t>
  </si>
  <si>
    <t>Вальпроевая кислота (Acidum valproicum)</t>
  </si>
  <si>
    <t>Лептин (Leptin)</t>
  </si>
  <si>
    <t>до 8</t>
  </si>
  <si>
    <t>319СВ</t>
  </si>
  <si>
    <t>Вирус гепатита В, определение ДНК (HBV-DNA)*</t>
  </si>
  <si>
    <t>350СВ</t>
  </si>
  <si>
    <t>Количественное определение РНК вируса гепатита С методом ПЦР (вирусная нагрузка), HCV Viral Load, Hepatitis C Virus RNA (Quantitative test)*</t>
  </si>
  <si>
    <t>HBе-антиген вируса гепатита В (HBеAg)</t>
  </si>
  <si>
    <t>320СВ</t>
  </si>
  <si>
    <t>Вирус гепатита B, определение ДНК (HBV-DNA)*</t>
  </si>
  <si>
    <t>Антитела к HBе-антигену вируса гепатита B (anti - HBe)</t>
  </si>
  <si>
    <t>Антитела к HBs-антигену вируса гепатита B (anti - HBs)</t>
  </si>
  <si>
    <t>HBsAg, количественный тест (Hepatitis B surface antigen, HBs-антиген, поверхностный антиген вируса гепатита B, «австралийский» антиген, количественный тест)</t>
  </si>
  <si>
    <t>Антитела классов IgM+IgG к HB-core антигену вируса гепатита B (anti - HB core total)</t>
  </si>
  <si>
    <t>Антитела класса IgM к HB-core антигену вируса гепатита B (anti - HB core IgM)</t>
  </si>
  <si>
    <t>HBsAg, качественный тест (HBs-антиген, поверхностный антиген вируса гепатита B, «австралийский» антиген)</t>
  </si>
  <si>
    <t>Антитела класса IgA к антигенам Yersinia Enterocolitica (anti-Yersinia Enterocolitica IgA)</t>
  </si>
  <si>
    <t>Антитела класса IgG к антигенам Yersinia Enterocolitica (anti-Yersinia Enterocolitica IgG)</t>
  </si>
  <si>
    <t>Хорионический гонадотропин человека (ХГЧ, бета-ХГЧ, б-ХГЧ, Human Chorionic gonadotropin, HCG)</t>
  </si>
  <si>
    <t>Тейпирование</t>
  </si>
  <si>
    <t>441-А</t>
  </si>
  <si>
    <t>Посев на микрофлору и определение чувствительности к антимикробным препаратам*</t>
  </si>
  <si>
    <t>Моча</t>
  </si>
  <si>
    <t>до 7</t>
  </si>
  <si>
    <t>441-Р</t>
  </si>
  <si>
    <t>Посев на микрофлору и определение чувствительности к расширенному спектру антимикробных препаратов*</t>
  </si>
  <si>
    <t>457-А</t>
  </si>
  <si>
    <t>Посев на патогенную кишечную флору (шигеллы, сальмонеллы) и определение чувствительности к антимикробным препаратам</t>
  </si>
  <si>
    <t>467-А</t>
  </si>
  <si>
    <t>отделяемое верхних дыхательных путей</t>
  </si>
  <si>
    <t>472-А</t>
  </si>
  <si>
    <t>Посев на микрофлору с определением чувствительности к антимикробным препаратам и микроскопией мазка*</t>
  </si>
  <si>
    <t>мокрота, трахеобронхиальные смывы</t>
  </si>
  <si>
    <t>473-А</t>
  </si>
  <si>
    <t>отделяемое уха</t>
  </si>
  <si>
    <t>473-Р</t>
  </si>
  <si>
    <t>Посев на микрофлору и определение чувствительности к расширенному спектру  антимикробных препаратов*</t>
  </si>
  <si>
    <t>Дисбактериоз кишечника</t>
  </si>
  <si>
    <t>ПРЕЙСКУРАНТ цен на препараты</t>
  </si>
  <si>
    <t>Аренда спортивной формы (бриджи, футболка) (30 мин)</t>
  </si>
  <si>
    <t>Биобактон-К (1 коробка 10 флаконов)</t>
  </si>
  <si>
    <t>Услуги когнитивного центра</t>
  </si>
  <si>
    <t>Прокат самоката (детский) 30 мин</t>
  </si>
  <si>
    <t>Прокат самоката (взрослый) 30 мин</t>
  </si>
  <si>
    <t>Прокат детского электромобиля 15 мин.</t>
  </si>
  <si>
    <t>Биоаккустическая коррекция (дети)</t>
  </si>
  <si>
    <t>Биоаккустическая коррекция (взрослые)</t>
  </si>
  <si>
    <t>Прокат авто чехлов в день</t>
  </si>
  <si>
    <t>Сифилис RPR (Rapid Plasma Reagin – антикардиолипиновый тест)</t>
  </si>
  <si>
    <t>Группа крови (Blood group, АВ0)</t>
  </si>
  <si>
    <t>Тимокко терапия (дети)</t>
  </si>
  <si>
    <t>Томатис терапия (взрослые)</t>
  </si>
  <si>
    <t>Томатис терапия (дети)</t>
  </si>
  <si>
    <t>Доска Бильгоу</t>
  </si>
  <si>
    <t>Интерактивный метроном</t>
  </si>
  <si>
    <t>Занятия с логопедом</t>
  </si>
  <si>
    <t>Копрограмма + простейшие</t>
  </si>
  <si>
    <t>ЭЭГ головного мозга</t>
  </si>
  <si>
    <t xml:space="preserve">Посев на уреаплазмы (Ureaplasma spp.) и определение чувствительности к антибиотикам (Ureaplasma spp. Culture, quantitative. Bacteria Identification and Susceptibility) </t>
  </si>
  <si>
    <t>отделяемое половых органов, моча (у мужчин, при невозможности собрать отделяемое)</t>
  </si>
  <si>
    <t>АКТГ (Адренокортикотропный гормон, кортикотропин, Adrenocorticotropic Hormone, ACTH)</t>
  </si>
  <si>
    <t>плазма крови (ЭДТА)</t>
  </si>
  <si>
    <t>Соматотропный гормон (соматотропин, СТГ, Growth hormone, GH)</t>
  </si>
  <si>
    <t>Дегидроэпиандростерон-сульфат (ДЭА-S04, ДЭА-С, Dehydroepiandrosterone sulfate, DHEA-S)</t>
  </si>
  <si>
    <t>Соматомедин-С (Инсулиноподобный фактор роста I, ИФР-1; Insulin-like growth factor I, IGF-1)</t>
  </si>
  <si>
    <t>Биоимпедансометрия</t>
  </si>
  <si>
    <t>Услуги по сопровождению 1 час</t>
  </si>
  <si>
    <t>IgE общий (Иммуноглобулин Е общий, IgE total)</t>
  </si>
  <si>
    <t>цены по состоянию на          .10.2018 года</t>
  </si>
  <si>
    <t>№  п/п</t>
  </si>
  <si>
    <t>Наименование услуг</t>
  </si>
  <si>
    <t>Единица измерения</t>
  </si>
  <si>
    <t>Цена, руб.</t>
  </si>
  <si>
    <t>исследование</t>
  </si>
  <si>
    <t>Гистологическое исследование соскоба из цервикального канала</t>
  </si>
  <si>
    <t>Гистологическое исследование соскоба кожных поверхностей</t>
  </si>
  <si>
    <t>Биопсия желудка с помощью эндоскопии</t>
  </si>
  <si>
    <t>Биопсия тонкой кишки эндоскопическая</t>
  </si>
  <si>
    <t>Биопсия пищевода с помощью эндоскопии</t>
  </si>
  <si>
    <t>Гистологическое исследование препарата опухолей кожи</t>
  </si>
  <si>
    <t>Гистологическое исследование папилломы кожи</t>
  </si>
  <si>
    <t>Гистологическое исследование препарата тканей крайней плоти</t>
  </si>
  <si>
    <t>Гистологическое исследование гигромы</t>
  </si>
  <si>
    <t>Гистологическое исследование ангиомы</t>
  </si>
  <si>
    <t>Гистологическое исследование кандиломы</t>
  </si>
  <si>
    <t>Биопсия фибромы кожи</t>
  </si>
  <si>
    <t>ПРЕЙСКУРАНТ цен на услуги Городской больницы №1 г. Пятигорска</t>
  </si>
  <si>
    <t>Удаление бородавок до 3 мм</t>
  </si>
  <si>
    <t>Удаление бородавок 3 — 5 мм</t>
  </si>
  <si>
    <t>Удаление бородавок более 5 мм</t>
  </si>
  <si>
    <t>Удаление подошвенных, околоногтевых бородавок до 5 мм</t>
  </si>
  <si>
    <t>Удаление подошвенных, околоногтевых бородавок более 5 мм</t>
  </si>
  <si>
    <t>Удаление папилломы (1 ед.)</t>
  </si>
  <si>
    <t>Удаление папилломы на коже век (1 ед.)</t>
  </si>
  <si>
    <t>Удаление контагинозного моллюска (1 ед.)</t>
  </si>
  <si>
    <t>Удаление контагинозного моллюска более 10 ед. (цена за ед.)</t>
  </si>
  <si>
    <t>Удаление остроконечных кондилом  (1 ед.)</t>
  </si>
  <si>
    <t>Удаление атеромы до 3 мм</t>
  </si>
  <si>
    <t>Удаление атеромы более 3 мм</t>
  </si>
  <si>
    <t>Удаление фибром до 3 мм</t>
  </si>
  <si>
    <t>Удаление фибром до 5 мм</t>
  </si>
  <si>
    <t>Удаление фибром 5 — 8 мм</t>
  </si>
  <si>
    <t>Удаление фибром более 8 мм</t>
  </si>
  <si>
    <t>Удаление единичных папиллом вульвы/крайней плоти, лидокаин</t>
  </si>
  <si>
    <t>Удаление единичных папиллом вульвы/крайней плоти более 5-ти образований, лидокаин</t>
  </si>
  <si>
    <t>Удаление единичных папиллом вульвы/крайней плоти более 10-ти образований, лидокаин</t>
  </si>
  <si>
    <t>Удаление распространенного кондиломатоза, папилломатоза, обработка вульвы/крайней плоти после удаления</t>
  </si>
  <si>
    <t>Пластика короткой уздечки (с перевязкой)</t>
  </si>
  <si>
    <t>Циркумцизия (обрезание крайней плоти)</t>
  </si>
  <si>
    <t xml:space="preserve">цены по состоянию на        .11.2018 г </t>
  </si>
  <si>
    <t>Гиалуром СS</t>
  </si>
  <si>
    <t>Невролог (КЦ) (первичный)</t>
  </si>
  <si>
    <t>Невролог (КЦ) (повторный)</t>
  </si>
  <si>
    <t>Кал на простейшие</t>
  </si>
  <si>
    <t>Плазмолифтинг внутрисуставной (1 сустав)</t>
  </si>
  <si>
    <t>Ренин (Ренин плазмы – прямое определение, Direct Renin)</t>
  </si>
  <si>
    <t>Активность ангиотензин-превращающего фермента сыворотки, АПФ (диагностика саркоидоза)</t>
  </si>
  <si>
    <t>142ГП</t>
  </si>
  <si>
    <t>Ингибиторы АПФ, флувастатин, блокаторы рецепторов ATII.
Прогнозирование нефропротективного эффекта ингибиторов АПФ при недиабетических заболеваниях. Генетические маркёры эффективности атенолола при артериальной гипертензии с гипертрофией левого желудочка или терапии флувастатином при ишемической болезни сердца. Определение наличия полиморфизма в гене ангиотензин-превращающего фермента (ACE)</t>
  </si>
  <si>
    <t>цены по состоянию на          .11.2018 года</t>
  </si>
  <si>
    <t>Индивидуальная тренировка по йоге (леч. корпус)</t>
  </si>
  <si>
    <t>Озонотерапия шейный отдел (внутримышечно)</t>
  </si>
  <si>
    <t>Озонотерапия грудной отдел (внутримышечно)</t>
  </si>
  <si>
    <t>Озонотерапия пояснично-крестцовый (внутримышечно)</t>
  </si>
  <si>
    <t>Озонотерапия вдоль позвоночника (внутримышечно)</t>
  </si>
  <si>
    <t>Карбокситерапия - шейный отдел</t>
  </si>
  <si>
    <t>Карбокситерапия - грудной отдел</t>
  </si>
  <si>
    <t>Карбокситерапия - кресцово-поясничный отдел</t>
  </si>
  <si>
    <t>Карбокситерапия - вдоль позвоночника</t>
  </si>
  <si>
    <t>Карбокситерапия - сустав</t>
  </si>
  <si>
    <t>Карбокситерапия - 2 сустава</t>
  </si>
  <si>
    <t>озонотерапия гинекологическая</t>
  </si>
  <si>
    <t>Ванночки с фитонцидным сбором</t>
  </si>
  <si>
    <t>Тампоны мазевые-лекарственные</t>
  </si>
  <si>
    <t>Гинекологический массаж</t>
  </si>
  <si>
    <t>Мазок на флору</t>
  </si>
  <si>
    <t>Грязевые влагалищные тампоны</t>
  </si>
  <si>
    <t>Лазеротерапия (вагинально)</t>
  </si>
  <si>
    <t>Электростимуляция вагинальная на аппарате Био Браво</t>
  </si>
  <si>
    <t>озонотерапия урологическая</t>
  </si>
  <si>
    <t>Удаление бородавок и др. образований</t>
  </si>
  <si>
    <t>Гирудотерапевт (первичный)</t>
  </si>
  <si>
    <t>Гирудотерапевт (повторный)</t>
  </si>
  <si>
    <t>Педиатр (первичный)</t>
  </si>
  <si>
    <t>Педиатр (повторный)</t>
  </si>
  <si>
    <t>Терапевт  (первичный)</t>
  </si>
  <si>
    <t>Терапевт  (повторный)</t>
  </si>
  <si>
    <t>Эндоскопист (первичный)</t>
  </si>
  <si>
    <t>Эндоскопист (повторный)</t>
  </si>
  <si>
    <t>Гинеколог (первичный)</t>
  </si>
  <si>
    <t>Гинеколог (повторный)</t>
  </si>
  <si>
    <t>Лор  (первичный)</t>
  </si>
  <si>
    <t>Лор  (повторный)</t>
  </si>
  <si>
    <t>Окулист (первичный)</t>
  </si>
  <si>
    <t>Окулист  (повторный)</t>
  </si>
  <si>
    <t>Стоматолог (первичный)</t>
  </si>
  <si>
    <t>Стоматолог (повторный)</t>
  </si>
  <si>
    <t>Рефлексотерапевт (первичный)</t>
  </si>
  <si>
    <t>Рефлексотерапевт (повторный)</t>
  </si>
  <si>
    <t>Уролог  (первичный)</t>
  </si>
  <si>
    <t>Уролог (повторный)</t>
  </si>
  <si>
    <t>Фитотерапевт (первичный)</t>
  </si>
  <si>
    <t>Фитотерапевт (повторный)</t>
  </si>
  <si>
    <t>Хирург (первичный)</t>
  </si>
  <si>
    <t>Хирург (повторный)</t>
  </si>
  <si>
    <t>Эндокринолог (первичный)</t>
  </si>
  <si>
    <t>Эндокринолог (повторный)</t>
  </si>
  <si>
    <t>Психотерапевт (первичный)</t>
  </si>
  <si>
    <t>Психотерапевт (повторный)</t>
  </si>
  <si>
    <t>Невролог (первичный)</t>
  </si>
  <si>
    <t>Невролог (повторный)</t>
  </si>
  <si>
    <t>Кардиолог (кандидат м.н.) (первичный)</t>
  </si>
  <si>
    <t>Кардиолог (кандидат м.н.)  (повторный)</t>
  </si>
  <si>
    <t>Уролог андролог (первичный)</t>
  </si>
  <si>
    <t>Уролог андролог (повторный)</t>
  </si>
  <si>
    <t>Гастроэнтеролог (первичный)</t>
  </si>
  <si>
    <t>Гастроэнтеролог (повторный)</t>
  </si>
  <si>
    <t>Травматолог (первичный)</t>
  </si>
  <si>
    <t>Травматолог (повторный)</t>
  </si>
  <si>
    <t>Сосудистый хирург (первичный)</t>
  </si>
  <si>
    <t>Сосудистый хирург (повторный)</t>
  </si>
  <si>
    <t>Озонотерапевт (первичный)</t>
  </si>
  <si>
    <t>Озонотерапевт (повторный)</t>
  </si>
  <si>
    <t>Определение антител к антигенам лямблий</t>
  </si>
  <si>
    <t>цены по состоянию на          .12.2018 года</t>
  </si>
  <si>
    <t>1 массажная единица Ортлиб А.В.</t>
  </si>
  <si>
    <t>1 массажная единица Кулага В.В.</t>
  </si>
  <si>
    <t>1,5 массажных единиц Кулага В.В.</t>
  </si>
  <si>
    <t>1,5 массажных единиц Ортлиб А.В.</t>
  </si>
  <si>
    <t>Консультация психолога (1 ч)</t>
  </si>
  <si>
    <t>Психо-кинезиологическая коррекция (2 ч)</t>
  </si>
  <si>
    <t>Орошения гинекологические йодобромные</t>
  </si>
  <si>
    <t>Орошения гинекологические минеральные</t>
  </si>
  <si>
    <t>Электростимуляция (ректальная) на аппарате Био Браво</t>
  </si>
  <si>
    <t>Ректороманоскопия + очистит. клизма</t>
  </si>
  <si>
    <t>Электростимуляция мышц промежности</t>
  </si>
  <si>
    <t>Интрамаг (урология)</t>
  </si>
  <si>
    <t>Кедровая бочка мед</t>
  </si>
  <si>
    <t>Определение антител к описторхисам</t>
  </si>
  <si>
    <t>Диетолог (первичный)</t>
  </si>
  <si>
    <t>Диетолог (повторный)</t>
  </si>
  <si>
    <t>Грязевые аппликации (нативная грязь) (221 каб.)</t>
  </si>
  <si>
    <t>Массаж нижней конечности 1,5 ед.</t>
  </si>
  <si>
    <t>1 массажная единица</t>
  </si>
  <si>
    <t>Определение антител к хламидиям</t>
  </si>
  <si>
    <t>Определение антител к хеликобактеру</t>
  </si>
  <si>
    <t>Определение антител к тиреоидной пероксидазе</t>
  </si>
  <si>
    <t>Определение антител к тиреоглабулину</t>
  </si>
  <si>
    <t>Карбокситерапия - обкалывание живота</t>
  </si>
  <si>
    <t>Карбокситерапия - обкалывание волосистой части головы</t>
  </si>
  <si>
    <t>Углекислые сухие ванны "Рэобокс"</t>
  </si>
  <si>
    <t>Внутривенно-капельная инъекция препаратом Лаеннек (3 ампулы)</t>
  </si>
  <si>
    <t>Внутривенно-капельная инъекция препаратом Лаеннек (4 ампулы)</t>
  </si>
  <si>
    <t>Внутривенно-капельная инъекция препаратом Лаеннек (5 ампулы)</t>
  </si>
  <si>
    <t>Мэлсмон - терапия</t>
  </si>
  <si>
    <t>Прейскурант цен на дополнительные мед.услуги</t>
  </si>
  <si>
    <t>Массаж взрослым и детям (в номере)</t>
  </si>
  <si>
    <r>
      <t>Забор крови из пальца (</t>
    </r>
    <r>
      <rPr>
        <b/>
        <sz val="12"/>
        <rFont val="Century Gothic"/>
        <family val="2"/>
        <charset val="204"/>
      </rPr>
      <t>в номере</t>
    </r>
    <r>
      <rPr>
        <sz val="12"/>
        <rFont val="Century Gothic"/>
        <family val="2"/>
        <charset val="204"/>
      </rPr>
      <t>)</t>
    </r>
  </si>
  <si>
    <r>
      <t>ЭКГ  (</t>
    </r>
    <r>
      <rPr>
        <b/>
        <sz val="12"/>
        <rFont val="Century Gothic"/>
        <family val="2"/>
        <charset val="204"/>
      </rPr>
      <t>в номере</t>
    </r>
    <r>
      <rPr>
        <sz val="12"/>
        <rFont val="Century Gothic"/>
        <family val="2"/>
        <charset val="204"/>
      </rPr>
      <t>)</t>
    </r>
  </si>
  <si>
    <r>
      <t>Забор крови из вены (</t>
    </r>
    <r>
      <rPr>
        <b/>
        <sz val="12"/>
        <rFont val="Century Gothic"/>
        <family val="2"/>
        <charset val="204"/>
      </rPr>
      <t>в номере</t>
    </r>
    <r>
      <rPr>
        <sz val="12"/>
        <rFont val="Century Gothic"/>
        <family val="2"/>
        <charset val="204"/>
      </rPr>
      <t>)</t>
    </r>
  </si>
  <si>
    <r>
      <t xml:space="preserve">Внутривенная инъекция (без стоимости медикаментов) </t>
    </r>
    <r>
      <rPr>
        <b/>
        <sz val="12"/>
        <rFont val="Century Gothic"/>
        <family val="2"/>
        <charset val="204"/>
      </rPr>
      <t>(в номере)</t>
    </r>
  </si>
  <si>
    <r>
      <t>Внутримышечная инъекция (</t>
    </r>
    <r>
      <rPr>
        <b/>
        <sz val="12"/>
        <rFont val="Century Gothic"/>
        <family val="2"/>
        <charset val="204"/>
      </rPr>
      <t>в номере</t>
    </r>
    <r>
      <rPr>
        <sz val="12"/>
        <rFont val="Century Gothic"/>
        <family val="2"/>
        <charset val="204"/>
      </rPr>
      <t>)</t>
    </r>
  </si>
  <si>
    <r>
      <t>Внутривенно-капельная инъекция (</t>
    </r>
    <r>
      <rPr>
        <b/>
        <sz val="12"/>
        <rFont val="Century Gothic"/>
        <family val="2"/>
        <charset val="204"/>
      </rPr>
      <t>в номере</t>
    </r>
    <r>
      <rPr>
        <sz val="12"/>
        <rFont val="Century Gothic"/>
        <family val="2"/>
        <charset val="204"/>
      </rPr>
      <t>)</t>
    </r>
  </si>
  <si>
    <r>
      <t>Аутогемотерапия (</t>
    </r>
    <r>
      <rPr>
        <b/>
        <sz val="12"/>
        <rFont val="Century Gothic"/>
        <family val="2"/>
        <charset val="204"/>
      </rPr>
      <t>в номере</t>
    </r>
    <r>
      <rPr>
        <sz val="12"/>
        <rFont val="Century Gothic"/>
        <family val="2"/>
        <charset val="204"/>
      </rPr>
      <t>)</t>
    </r>
  </si>
  <si>
    <r>
      <t>Очистительная клизма (</t>
    </r>
    <r>
      <rPr>
        <b/>
        <sz val="12"/>
        <rFont val="Century Gothic"/>
        <family val="2"/>
        <charset val="204"/>
      </rPr>
      <t>в номере</t>
    </r>
    <r>
      <rPr>
        <sz val="12"/>
        <rFont val="Century Gothic"/>
        <family val="2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</si>
</sst>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0.0%"/>
  </numFmts>
  <fonts count="2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1"/>
      <color indexed="10"/>
      <name val="Arial"/>
      <family val="2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Century Gothic"/>
      <family val="2"/>
      <charset val="204"/>
    </font>
    <font>
      <sz val="12"/>
      <name val="Century Gothic"/>
      <family val="2"/>
      <charset val="204"/>
    </font>
    <font>
      <b/>
      <sz val="12"/>
      <color theme="1"/>
      <name val="Century Gothic"/>
      <family val="2"/>
      <charset val="204"/>
    </font>
    <font>
      <b/>
      <sz val="12"/>
      <color theme="0"/>
      <name val="Century Gothic"/>
      <family val="2"/>
      <charset val="204"/>
    </font>
    <font>
      <b/>
      <sz val="16"/>
      <name val="Century Gothic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B52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Font="0" applyFill="0" applyBorder="0" applyAlignment="0" applyProtection="0"/>
    <xf numFmtId="0" fontId="10" fillId="0" borderId="0"/>
    <xf numFmtId="0" fontId="4" fillId="0" borderId="0"/>
    <xf numFmtId="9" fontId="5" fillId="0" borderId="0" applyFont="0" applyFill="0" applyBorder="0" applyAlignment="0" applyProtection="0"/>
    <xf numFmtId="0" fontId="11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/>
    <xf numFmtId="0" fontId="13" fillId="0" borderId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0" borderId="0"/>
    <xf numFmtId="164" fontId="2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</cellStyleXfs>
  <cellXfs count="246">
    <xf numFmtId="0" fontId="0" fillId="0" borderId="0" xfId="0"/>
    <xf numFmtId="0" fontId="6" fillId="0" borderId="0" xfId="0" applyFont="1" applyAlignment="1">
      <alignment horizontal="center" wrapText="1"/>
    </xf>
    <xf numFmtId="4" fontId="7" fillId="0" borderId="0" xfId="0" applyNumberFormat="1" applyFont="1" applyFill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/>
    </xf>
    <xf numFmtId="165" fontId="8" fillId="0" borderId="1" xfId="1" applyNumberFormat="1" applyFont="1" applyFill="1" applyBorder="1" applyAlignment="1">
      <alignment horizontal="center" vertical="center"/>
    </xf>
    <xf numFmtId="165" fontId="8" fillId="0" borderId="2" xfId="1" applyNumberFormat="1" applyFont="1" applyFill="1" applyBorder="1" applyAlignment="1">
      <alignment horizontal="center" vertical="center" wrapText="1"/>
    </xf>
    <xf numFmtId="165" fontId="8" fillId="0" borderId="3" xfId="1" applyNumberFormat="1" applyFont="1" applyFill="1" applyBorder="1" applyAlignment="1">
      <alignment horizontal="center" vertical="center" wrapText="1"/>
    </xf>
    <xf numFmtId="165" fontId="8" fillId="2" borderId="4" xfId="1" applyNumberFormat="1" applyFont="1" applyFill="1" applyBorder="1"/>
    <xf numFmtId="165" fontId="8" fillId="2" borderId="5" xfId="1" applyNumberFormat="1" applyFont="1" applyFill="1" applyBorder="1" applyAlignment="1">
      <alignment horizontal="left" wrapText="1"/>
    </xf>
    <xf numFmtId="0" fontId="6" fillId="2" borderId="6" xfId="0" applyFont="1" applyFill="1" applyBorder="1"/>
    <xf numFmtId="0" fontId="6" fillId="3" borderId="4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left" wrapText="1"/>
    </xf>
    <xf numFmtId="0" fontId="6" fillId="3" borderId="6" xfId="0" applyFont="1" applyFill="1" applyBorder="1" applyAlignment="1">
      <alignment horizontal="left" wrapText="1"/>
    </xf>
    <xf numFmtId="0" fontId="6" fillId="4" borderId="4" xfId="0" applyFont="1" applyFill="1" applyBorder="1" applyAlignment="1">
      <alignment horizontal="left" wrapText="1"/>
    </xf>
    <xf numFmtId="0" fontId="6" fillId="4" borderId="5" xfId="0" applyFont="1" applyFill="1" applyBorder="1" applyAlignment="1">
      <alignment horizontal="left" wrapText="1" indent="1"/>
    </xf>
    <xf numFmtId="0" fontId="6" fillId="4" borderId="6" xfId="0" applyFont="1" applyFill="1" applyBorder="1" applyAlignment="1">
      <alignment horizontal="left" wrapText="1"/>
    </xf>
    <xf numFmtId="0" fontId="7" fillId="0" borderId="4" xfId="0" applyFont="1" applyBorder="1" applyAlignment="1">
      <alignment horizontal="center" wrapText="1"/>
    </xf>
    <xf numFmtId="1" fontId="7" fillId="0" borderId="6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5" xfId="0" applyFont="1" applyFill="1" applyBorder="1" applyAlignment="1">
      <alignment horizontal="left" wrapText="1" indent="3"/>
    </xf>
    <xf numFmtId="0" fontId="7" fillId="0" borderId="0" xfId="0" applyFont="1" applyFill="1"/>
    <xf numFmtId="3" fontId="7" fillId="0" borderId="4" xfId="0" applyNumberFormat="1" applyFont="1" applyFill="1" applyBorder="1" applyAlignment="1">
      <alignment horizontal="center"/>
    </xf>
    <xf numFmtId="1" fontId="7" fillId="0" borderId="6" xfId="0" applyNumberFormat="1" applyFont="1" applyFill="1" applyBorder="1" applyAlignment="1">
      <alignment horizontal="center" wrapText="1"/>
    </xf>
    <xf numFmtId="0" fontId="9" fillId="0" borderId="0" xfId="0" applyFont="1" applyFill="1"/>
    <xf numFmtId="165" fontId="8" fillId="2" borderId="9" xfId="1" applyNumberFormat="1" applyFont="1" applyFill="1" applyBorder="1"/>
    <xf numFmtId="165" fontId="8" fillId="2" borderId="10" xfId="1" applyNumberFormat="1" applyFont="1" applyFill="1" applyBorder="1" applyAlignment="1">
      <alignment horizontal="left" wrapText="1"/>
    </xf>
    <xf numFmtId="0" fontId="6" fillId="2" borderId="11" xfId="0" applyFont="1" applyFill="1" applyBorder="1"/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wrapText="1"/>
    </xf>
    <xf numFmtId="0" fontId="7" fillId="0" borderId="13" xfId="0" applyFont="1" applyFill="1" applyBorder="1" applyAlignment="1">
      <alignment horizontal="left" wrapText="1" indent="3"/>
    </xf>
    <xf numFmtId="0" fontId="7" fillId="0" borderId="6" xfId="0" applyFont="1" applyFill="1" applyBorder="1" applyAlignment="1">
      <alignment horizontal="center"/>
    </xf>
    <xf numFmtId="9" fontId="7" fillId="0" borderId="0" xfId="9" applyFont="1"/>
    <xf numFmtId="9" fontId="7" fillId="0" borderId="0" xfId="9" applyFont="1" applyFill="1" applyBorder="1" applyAlignment="1">
      <alignment horizontal="right"/>
    </xf>
    <xf numFmtId="9" fontId="7" fillId="0" borderId="0" xfId="9" applyFont="1" applyAlignment="1">
      <alignment horizontal="right"/>
    </xf>
    <xf numFmtId="9" fontId="6" fillId="0" borderId="0" xfId="9" applyFont="1" applyBorder="1" applyAlignment="1">
      <alignment horizontal="center"/>
    </xf>
    <xf numFmtId="9" fontId="8" fillId="0" borderId="3" xfId="9" applyFont="1" applyFill="1" applyBorder="1" applyAlignment="1">
      <alignment horizontal="center" vertical="center" wrapText="1"/>
    </xf>
    <xf numFmtId="9" fontId="6" fillId="2" borderId="6" xfId="9" applyFont="1" applyFill="1" applyBorder="1"/>
    <xf numFmtId="9" fontId="6" fillId="3" borderId="6" xfId="9" applyFont="1" applyFill="1" applyBorder="1" applyAlignment="1">
      <alignment horizontal="left" wrapText="1"/>
    </xf>
    <xf numFmtId="9" fontId="7" fillId="0" borderId="6" xfId="9" applyFont="1" applyBorder="1" applyAlignment="1">
      <alignment horizontal="center"/>
    </xf>
    <xf numFmtId="9" fontId="6" fillId="4" borderId="6" xfId="9" applyFont="1" applyFill="1" applyBorder="1" applyAlignment="1">
      <alignment horizontal="left" wrapText="1"/>
    </xf>
    <xf numFmtId="9" fontId="7" fillId="0" borderId="6" xfId="9" applyFont="1" applyFill="1" applyBorder="1" applyAlignment="1">
      <alignment horizontal="center" wrapText="1"/>
    </xf>
    <xf numFmtId="9" fontId="6" fillId="2" borderId="11" xfId="9" applyFont="1" applyFill="1" applyBorder="1"/>
    <xf numFmtId="165" fontId="8" fillId="0" borderId="16" xfId="1" applyNumberFormat="1" applyFont="1" applyFill="1" applyBorder="1" applyAlignment="1">
      <alignment horizontal="center" vertical="center" wrapText="1"/>
    </xf>
    <xf numFmtId="0" fontId="6" fillId="2" borderId="15" xfId="0" applyFont="1" applyFill="1" applyBorder="1"/>
    <xf numFmtId="0" fontId="6" fillId="0" borderId="0" xfId="0" applyFont="1" applyAlignment="1">
      <alignment horizontal="center"/>
    </xf>
    <xf numFmtId="165" fontId="8" fillId="0" borderId="1" xfId="10" applyNumberFormat="1" applyFont="1" applyFill="1" applyBorder="1" applyAlignment="1">
      <alignment horizontal="center" vertical="center"/>
    </xf>
    <xf numFmtId="165" fontId="8" fillId="0" borderId="2" xfId="10" applyNumberFormat="1" applyFont="1" applyFill="1" applyBorder="1" applyAlignment="1">
      <alignment horizontal="center" vertical="center" wrapText="1"/>
    </xf>
    <xf numFmtId="165" fontId="8" fillId="0" borderId="3" xfId="10" applyNumberFormat="1" applyFont="1" applyFill="1" applyBorder="1" applyAlignment="1">
      <alignment horizontal="center" vertical="center" wrapText="1"/>
    </xf>
    <xf numFmtId="165" fontId="8" fillId="2" borderId="4" xfId="10" applyNumberFormat="1" applyFont="1" applyFill="1" applyBorder="1"/>
    <xf numFmtId="165" fontId="8" fillId="2" borderId="5" xfId="10" applyNumberFormat="1" applyFont="1" applyFill="1" applyBorder="1" applyAlignment="1">
      <alignment horizontal="left" wrapText="1"/>
    </xf>
    <xf numFmtId="0" fontId="7" fillId="0" borderId="12" xfId="0" applyFont="1" applyBorder="1" applyAlignment="1">
      <alignment horizontal="center" wrapText="1"/>
    </xf>
    <xf numFmtId="1" fontId="7" fillId="0" borderId="14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3" fontId="6" fillId="0" borderId="9" xfId="0" applyNumberFormat="1" applyFont="1" applyFill="1" applyBorder="1" applyAlignment="1">
      <alignment horizontal="center"/>
    </xf>
    <xf numFmtId="4" fontId="6" fillId="0" borderId="10" xfId="0" applyNumberFormat="1" applyFont="1" applyFill="1" applyBorder="1" applyAlignment="1">
      <alignment horizontal="left" wrapText="1" indent="2"/>
    </xf>
    <xf numFmtId="0" fontId="7" fillId="0" borderId="17" xfId="0" applyFont="1" applyBorder="1"/>
    <xf numFmtId="3" fontId="6" fillId="0" borderId="4" xfId="0" applyNumberFormat="1" applyFont="1" applyFill="1" applyBorder="1" applyAlignment="1">
      <alignment horizontal="center"/>
    </xf>
    <xf numFmtId="3" fontId="7" fillId="0" borderId="12" xfId="0" applyNumberFormat="1" applyFont="1" applyFill="1" applyBorder="1" applyAlignment="1">
      <alignment horizontal="center"/>
    </xf>
    <xf numFmtId="1" fontId="7" fillId="0" borderId="14" xfId="0" applyNumberFormat="1" applyFont="1" applyBorder="1" applyAlignment="1">
      <alignment horizontal="center" wrapText="1"/>
    </xf>
    <xf numFmtId="1" fontId="7" fillId="0" borderId="6" xfId="0" applyNumberFormat="1" applyFont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6" xfId="0" applyFont="1" applyFill="1" applyBorder="1" applyAlignment="1">
      <alignment vertical="center"/>
    </xf>
    <xf numFmtId="1" fontId="6" fillId="3" borderId="6" xfId="0" applyNumberFormat="1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3" fontId="7" fillId="0" borderId="6" xfId="0" applyNumberFormat="1" applyFont="1" applyFill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165" fontId="8" fillId="0" borderId="18" xfId="10" applyNumberFormat="1" applyFont="1" applyFill="1" applyBorder="1" applyAlignment="1">
      <alignment horizontal="center" vertical="center"/>
    </xf>
    <xf numFmtId="165" fontId="8" fillId="0" borderId="19" xfId="10" applyNumberFormat="1" applyFont="1" applyFill="1" applyBorder="1" applyAlignment="1">
      <alignment horizontal="center" vertical="center" wrapText="1"/>
    </xf>
    <xf numFmtId="165" fontId="8" fillId="0" borderId="20" xfId="1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wrapText="1" inden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165" fontId="7" fillId="0" borderId="6" xfId="1" applyNumberFormat="1" applyFont="1" applyBorder="1" applyAlignment="1">
      <alignment horizontal="center"/>
    </xf>
    <xf numFmtId="3" fontId="7" fillId="0" borderId="14" xfId="0" applyNumberFormat="1" applyFont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/>
    </xf>
    <xf numFmtId="4" fontId="12" fillId="0" borderId="0" xfId="11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21" xfId="0" applyFont="1" applyFill="1" applyBorder="1" applyAlignment="1">
      <alignment horizontal="left" wrapText="1" indent="3"/>
    </xf>
    <xf numFmtId="1" fontId="7" fillId="0" borderId="22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left" wrapText="1"/>
    </xf>
    <xf numFmtId="1" fontId="7" fillId="0" borderId="0" xfId="0" applyNumberFormat="1" applyFont="1"/>
    <xf numFmtId="0" fontId="6" fillId="0" borderId="0" xfId="12" applyFont="1" applyAlignment="1">
      <alignment horizontal="center"/>
    </xf>
    <xf numFmtId="0" fontId="6" fillId="0" borderId="0" xfId="12" applyFont="1" applyAlignment="1">
      <alignment horizontal="center" wrapText="1"/>
    </xf>
    <xf numFmtId="0" fontId="7" fillId="0" borderId="0" xfId="12" applyFont="1"/>
    <xf numFmtId="4" fontId="7" fillId="0" borderId="0" xfId="12" applyNumberFormat="1" applyFont="1" applyFill="1" applyBorder="1" applyAlignment="1">
      <alignment horizontal="right"/>
    </xf>
    <xf numFmtId="166" fontId="7" fillId="0" borderId="0" xfId="13" applyNumberFormat="1" applyFont="1" applyFill="1" applyBorder="1" applyAlignment="1">
      <alignment horizontal="right"/>
    </xf>
    <xf numFmtId="4" fontId="7" fillId="0" borderId="0" xfId="12" applyNumberFormat="1" applyFont="1" applyFill="1" applyBorder="1" applyAlignment="1">
      <alignment horizontal="right" vertical="center"/>
    </xf>
    <xf numFmtId="0" fontId="7" fillId="0" borderId="0" xfId="12" applyFont="1" applyAlignment="1">
      <alignment horizontal="center"/>
    </xf>
    <xf numFmtId="0" fontId="7" fillId="0" borderId="0" xfId="12" applyFont="1" applyAlignment="1">
      <alignment wrapText="1"/>
    </xf>
    <xf numFmtId="0" fontId="7" fillId="0" borderId="0" xfId="12" applyFont="1" applyAlignment="1">
      <alignment horizontal="right" vertical="center"/>
    </xf>
    <xf numFmtId="0" fontId="7" fillId="0" borderId="0" xfId="12" applyFont="1" applyAlignment="1">
      <alignment horizontal="right"/>
    </xf>
    <xf numFmtId="166" fontId="7" fillId="0" borderId="0" xfId="13" applyNumberFormat="1" applyFont="1" applyAlignment="1">
      <alignment horizontal="right"/>
    </xf>
    <xf numFmtId="0" fontId="6" fillId="0" borderId="0" xfId="12" applyFont="1" applyBorder="1" applyAlignment="1">
      <alignment horizontal="center"/>
    </xf>
    <xf numFmtId="0" fontId="6" fillId="0" borderId="0" xfId="12" applyFont="1" applyBorder="1" applyAlignment="1">
      <alignment horizontal="center" vertical="center"/>
    </xf>
    <xf numFmtId="166" fontId="6" fillId="0" borderId="0" xfId="13" applyNumberFormat="1" applyFont="1" applyBorder="1" applyAlignment="1">
      <alignment horizontal="center"/>
    </xf>
    <xf numFmtId="0" fontId="7" fillId="0" borderId="0" xfId="12" applyFont="1" applyAlignment="1">
      <alignment vertical="center"/>
    </xf>
    <xf numFmtId="166" fontId="7" fillId="0" borderId="0" xfId="13" applyNumberFormat="1" applyFont="1"/>
    <xf numFmtId="0" fontId="14" fillId="5" borderId="5" xfId="12" applyFont="1" applyFill="1" applyBorder="1" applyAlignment="1">
      <alignment horizontal="center" vertical="center" wrapText="1"/>
    </xf>
    <xf numFmtId="2" fontId="14" fillId="5" borderId="5" xfId="12" applyNumberFormat="1" applyFont="1" applyFill="1" applyBorder="1" applyAlignment="1">
      <alignment horizontal="center" vertical="center" wrapText="1"/>
    </xf>
    <xf numFmtId="0" fontId="14" fillId="5" borderId="15" xfId="12" applyFont="1" applyFill="1" applyBorder="1" applyAlignment="1">
      <alignment horizontal="center" vertical="center" wrapText="1"/>
    </xf>
    <xf numFmtId="0" fontId="13" fillId="0" borderId="0" xfId="12"/>
    <xf numFmtId="165" fontId="8" fillId="2" borderId="4" xfId="14" applyNumberFormat="1" applyFont="1" applyFill="1" applyBorder="1"/>
    <xf numFmtId="165" fontId="8" fillId="2" borderId="5" xfId="14" applyNumberFormat="1" applyFont="1" applyFill="1" applyBorder="1" applyAlignment="1">
      <alignment horizontal="left" wrapText="1"/>
    </xf>
    <xf numFmtId="0" fontId="15" fillId="0" borderId="4" xfId="12" applyFont="1" applyFill="1" applyBorder="1" applyAlignment="1">
      <alignment horizontal="left" vertical="center" wrapText="1"/>
    </xf>
    <xf numFmtId="0" fontId="15" fillId="0" borderId="5" xfId="12" applyFont="1" applyFill="1" applyBorder="1" applyAlignment="1">
      <alignment horizontal="left" vertical="center" wrapText="1"/>
    </xf>
    <xf numFmtId="0" fontId="15" fillId="0" borderId="5" xfId="12" applyFont="1" applyFill="1" applyBorder="1" applyAlignment="1">
      <alignment horizontal="center" vertical="center" wrapText="1"/>
    </xf>
    <xf numFmtId="0" fontId="15" fillId="0" borderId="5" xfId="14" applyNumberFormat="1" applyFont="1" applyFill="1" applyBorder="1" applyAlignment="1">
      <alignment horizontal="center" vertical="center" wrapText="1"/>
    </xf>
    <xf numFmtId="0" fontId="14" fillId="0" borderId="23" xfId="12" applyFont="1" applyFill="1" applyBorder="1" applyAlignment="1">
      <alignment horizontal="center" vertical="center" wrapText="1"/>
    </xf>
    <xf numFmtId="9" fontId="16" fillId="0" borderId="15" xfId="13" applyFont="1" applyBorder="1" applyAlignment="1">
      <alignment horizontal="center" vertical="center"/>
    </xf>
    <xf numFmtId="0" fontId="15" fillId="6" borderId="5" xfId="12" applyFont="1" applyFill="1" applyBorder="1" applyAlignment="1">
      <alignment horizontal="left" vertical="center" wrapText="1"/>
    </xf>
    <xf numFmtId="0" fontId="15" fillId="6" borderId="5" xfId="12" applyFont="1" applyFill="1" applyBorder="1" applyAlignment="1">
      <alignment horizontal="center" vertical="center" wrapText="1"/>
    </xf>
    <xf numFmtId="0" fontId="15" fillId="6" borderId="5" xfId="14" applyNumberFormat="1" applyFont="1" applyFill="1" applyBorder="1" applyAlignment="1">
      <alignment horizontal="center" vertical="center" wrapText="1"/>
    </xf>
    <xf numFmtId="0" fontId="14" fillId="6" borderId="23" xfId="12" applyFont="1" applyFill="1" applyBorder="1" applyAlignment="1">
      <alignment horizontal="center" vertical="center" wrapText="1"/>
    </xf>
    <xf numFmtId="9" fontId="16" fillId="6" borderId="15" xfId="13" applyFont="1" applyFill="1" applyBorder="1" applyAlignment="1">
      <alignment horizontal="center" vertical="center"/>
    </xf>
    <xf numFmtId="3" fontId="15" fillId="0" borderId="5" xfId="14" applyNumberFormat="1" applyFont="1" applyFill="1" applyBorder="1" applyAlignment="1">
      <alignment horizontal="center" vertical="center" wrapText="1"/>
    </xf>
    <xf numFmtId="0" fontId="15" fillId="6" borderId="0" xfId="14" applyNumberFormat="1" applyFont="1" applyFill="1" applyBorder="1" applyAlignment="1">
      <alignment horizontal="center" vertical="center" wrapText="1"/>
    </xf>
    <xf numFmtId="0" fontId="14" fillId="6" borderId="0" xfId="12" applyFont="1" applyFill="1" applyBorder="1" applyAlignment="1">
      <alignment horizontal="center" vertical="center" wrapText="1"/>
    </xf>
    <xf numFmtId="9" fontId="16" fillId="6" borderId="0" xfId="13" applyFont="1" applyFill="1" applyBorder="1" applyAlignment="1">
      <alignment horizontal="center" vertical="center"/>
    </xf>
    <xf numFmtId="0" fontId="6" fillId="0" borderId="0" xfId="12" applyFont="1" applyAlignment="1">
      <alignment horizontal="center"/>
    </xf>
    <xf numFmtId="0" fontId="6" fillId="0" borderId="0" xfId="12" applyFont="1" applyBorder="1" applyAlignment="1">
      <alignment horizontal="center"/>
    </xf>
    <xf numFmtId="1" fontId="15" fillId="0" borderId="5" xfId="14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165" fontId="8" fillId="0" borderId="1" xfId="16" applyNumberFormat="1" applyFont="1" applyFill="1" applyBorder="1" applyAlignment="1">
      <alignment horizontal="center" vertical="center"/>
    </xf>
    <xf numFmtId="165" fontId="8" fillId="0" borderId="2" xfId="16" applyNumberFormat="1" applyFont="1" applyFill="1" applyBorder="1" applyAlignment="1">
      <alignment horizontal="center" vertical="center" wrapText="1"/>
    </xf>
    <xf numFmtId="165" fontId="8" fillId="0" borderId="3" xfId="16" applyNumberFormat="1" applyFont="1" applyFill="1" applyBorder="1" applyAlignment="1">
      <alignment horizontal="center" vertical="center" wrapText="1"/>
    </xf>
    <xf numFmtId="165" fontId="8" fillId="0" borderId="16" xfId="16" applyNumberFormat="1" applyFont="1" applyFill="1" applyBorder="1" applyAlignment="1">
      <alignment horizontal="center" vertical="center" wrapText="1"/>
    </xf>
    <xf numFmtId="165" fontId="8" fillId="2" borderId="4" xfId="16" applyNumberFormat="1" applyFont="1" applyFill="1" applyBorder="1"/>
    <xf numFmtId="165" fontId="8" fillId="2" borderId="5" xfId="16" applyNumberFormat="1" applyFont="1" applyFill="1" applyBorder="1" applyAlignment="1">
      <alignment horizontal="left" wrapText="1"/>
    </xf>
    <xf numFmtId="49" fontId="7" fillId="0" borderId="5" xfId="0" applyNumberFormat="1" applyFont="1" applyFill="1" applyBorder="1" applyAlignment="1">
      <alignment horizontal="left" wrapText="1" indent="2"/>
    </xf>
    <xf numFmtId="0" fontId="6" fillId="0" borderId="0" xfId="0" applyFont="1" applyAlignment="1">
      <alignment horizontal="center"/>
    </xf>
    <xf numFmtId="165" fontId="7" fillId="0" borderId="22" xfId="1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left" wrapText="1" indent="2"/>
    </xf>
    <xf numFmtId="0" fontId="7" fillId="0" borderId="21" xfId="0" applyFont="1" applyFill="1" applyBorder="1" applyAlignment="1">
      <alignment horizontal="left" wrapText="1" indent="2"/>
    </xf>
    <xf numFmtId="0" fontId="7" fillId="0" borderId="27" xfId="0" applyFont="1" applyFill="1" applyBorder="1" applyAlignment="1">
      <alignment horizontal="left" wrapText="1" indent="2"/>
    </xf>
    <xf numFmtId="165" fontId="7" fillId="0" borderId="28" xfId="1" applyNumberFormat="1" applyFont="1" applyFill="1" applyBorder="1" applyAlignment="1">
      <alignment horizontal="center"/>
    </xf>
    <xf numFmtId="165" fontId="7" fillId="0" borderId="6" xfId="1" applyNumberFormat="1" applyFont="1" applyFill="1" applyBorder="1" applyAlignment="1">
      <alignment horizontal="center"/>
    </xf>
    <xf numFmtId="49" fontId="15" fillId="0" borderId="4" xfId="1" applyNumberFormat="1" applyFont="1" applyFill="1" applyBorder="1" applyAlignment="1">
      <alignment vertical="center" wrapText="1"/>
    </xf>
    <xf numFmtId="166" fontId="7" fillId="0" borderId="23" xfId="9" applyNumberFormat="1" applyFont="1" applyBorder="1" applyAlignment="1">
      <alignment horizontal="center"/>
    </xf>
    <xf numFmtId="1" fontId="7" fillId="0" borderId="15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9" fontId="7" fillId="0" borderId="0" xfId="9" applyNumberFormat="1" applyFont="1"/>
    <xf numFmtId="9" fontId="8" fillId="0" borderId="3" xfId="1" applyNumberFormat="1" applyFont="1" applyFill="1" applyBorder="1" applyAlignment="1">
      <alignment horizontal="center" vertical="center" wrapText="1"/>
    </xf>
    <xf numFmtId="9" fontId="6" fillId="2" borderId="23" xfId="9" applyNumberFormat="1" applyFont="1" applyFill="1" applyBorder="1"/>
    <xf numFmtId="9" fontId="6" fillId="3" borderId="23" xfId="0" applyNumberFormat="1" applyFont="1" applyFill="1" applyBorder="1" applyAlignment="1">
      <alignment horizontal="left" wrapText="1"/>
    </xf>
    <xf numFmtId="9" fontId="6" fillId="4" borderId="23" xfId="9" applyNumberFormat="1" applyFont="1" applyFill="1" applyBorder="1" applyAlignment="1">
      <alignment horizontal="center" wrapText="1"/>
    </xf>
    <xf numFmtId="9" fontId="7" fillId="0" borderId="23" xfId="9" applyNumberFormat="1" applyFont="1" applyBorder="1" applyAlignment="1">
      <alignment horizontal="center"/>
    </xf>
    <xf numFmtId="9" fontId="6" fillId="4" borderId="23" xfId="9" applyNumberFormat="1" applyFont="1" applyFill="1" applyBorder="1" applyAlignment="1">
      <alignment horizontal="left" wrapText="1"/>
    </xf>
    <xf numFmtId="9" fontId="6" fillId="3" borderId="23" xfId="9" applyNumberFormat="1" applyFont="1" applyFill="1" applyBorder="1" applyAlignment="1">
      <alignment horizontal="left" wrapText="1"/>
    </xf>
    <xf numFmtId="9" fontId="6" fillId="3" borderId="23" xfId="1" applyNumberFormat="1" applyFont="1" applyFill="1" applyBorder="1" applyAlignment="1">
      <alignment horizontal="left" wrapText="1"/>
    </xf>
    <xf numFmtId="9" fontId="7" fillId="7" borderId="23" xfId="9" applyNumberFormat="1" applyFont="1" applyFill="1" applyBorder="1" applyAlignment="1">
      <alignment horizontal="center"/>
    </xf>
    <xf numFmtId="9" fontId="7" fillId="0" borderId="29" xfId="9" applyNumberFormat="1" applyFont="1" applyBorder="1" applyAlignment="1">
      <alignment horizontal="center"/>
    </xf>
    <xf numFmtId="0" fontId="7" fillId="0" borderId="3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165" fontId="7" fillId="0" borderId="15" xfId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left" wrapText="1"/>
    </xf>
    <xf numFmtId="165" fontId="7" fillId="0" borderId="0" xfId="1" applyNumberFormat="1" applyFont="1" applyBorder="1" applyAlignment="1">
      <alignment horizontal="center" vertical="top"/>
    </xf>
    <xf numFmtId="0" fontId="6" fillId="0" borderId="0" xfId="12" applyFont="1" applyAlignment="1">
      <alignment horizontal="center"/>
    </xf>
    <xf numFmtId="0" fontId="1" fillId="0" borderId="0" xfId="17" applyFont="1"/>
    <xf numFmtId="0" fontId="1" fillId="0" borderId="0" xfId="17"/>
    <xf numFmtId="0" fontId="18" fillId="0" borderId="0" xfId="17" applyFont="1"/>
    <xf numFmtId="0" fontId="18" fillId="0" borderId="0" xfId="17" applyFont="1" applyAlignment="1"/>
    <xf numFmtId="0" fontId="18" fillId="0" borderId="5" xfId="17" applyFont="1" applyBorder="1" applyAlignment="1">
      <alignment horizontal="center" vertical="center" wrapText="1"/>
    </xf>
    <xf numFmtId="1" fontId="18" fillId="0" borderId="5" xfId="17" applyNumberFormat="1" applyFont="1" applyBorder="1" applyAlignment="1">
      <alignment horizontal="center" vertical="center" wrapText="1"/>
    </xf>
    <xf numFmtId="0" fontId="20" fillId="0" borderId="5" xfId="18" applyFont="1" applyFill="1" applyBorder="1" applyAlignment="1">
      <alignment horizontal="left" vertical="center" wrapText="1"/>
    </xf>
    <xf numFmtId="0" fontId="20" fillId="0" borderId="5" xfId="18" applyFont="1" applyBorder="1" applyAlignment="1">
      <alignment horizontal="left" vertical="center" wrapText="1"/>
    </xf>
    <xf numFmtId="0" fontId="18" fillId="0" borderId="0" xfId="17" applyFont="1" applyAlignment="1">
      <alignment wrapText="1"/>
    </xf>
    <xf numFmtId="165" fontId="19" fillId="0" borderId="5" xfId="1" applyNumberFormat="1" applyFont="1" applyBorder="1" applyAlignment="1">
      <alignment horizontal="left" vertical="center" wrapText="1"/>
    </xf>
    <xf numFmtId="0" fontId="18" fillId="8" borderId="5" xfId="17" applyFont="1" applyFill="1" applyBorder="1" applyAlignment="1">
      <alignment horizontal="center" vertical="center" wrapText="1"/>
    </xf>
    <xf numFmtId="0" fontId="1" fillId="8" borderId="5" xfId="17" applyFill="1" applyBorder="1" applyAlignment="1">
      <alignment horizontal="center" vertical="center" wrapText="1"/>
    </xf>
    <xf numFmtId="165" fontId="7" fillId="0" borderId="15" xfId="1" applyNumberFormat="1" applyFont="1" applyBorder="1" applyAlignment="1">
      <alignment horizontal="center" vertical="center"/>
    </xf>
    <xf numFmtId="0" fontId="22" fillId="0" borderId="0" xfId="0" applyFont="1"/>
    <xf numFmtId="0" fontId="22" fillId="0" borderId="0" xfId="0" applyFont="1" applyFill="1" applyAlignment="1">
      <alignment vertical="center"/>
    </xf>
    <xf numFmtId="165" fontId="23" fillId="0" borderId="1" xfId="1" applyNumberFormat="1" applyFont="1" applyFill="1" applyBorder="1" applyAlignment="1">
      <alignment horizontal="center" vertical="center"/>
    </xf>
    <xf numFmtId="165" fontId="23" fillId="0" borderId="2" xfId="1" applyNumberFormat="1" applyFont="1" applyFill="1" applyBorder="1" applyAlignment="1">
      <alignment horizontal="center" vertical="center" wrapText="1"/>
    </xf>
    <xf numFmtId="165" fontId="23" fillId="0" borderId="3" xfId="1" applyNumberFormat="1" applyFont="1" applyFill="1" applyBorder="1" applyAlignment="1">
      <alignment horizontal="center" vertical="center" wrapText="1"/>
    </xf>
    <xf numFmtId="165" fontId="24" fillId="9" borderId="4" xfId="1" applyNumberFormat="1" applyFont="1" applyFill="1" applyBorder="1"/>
    <xf numFmtId="165" fontId="24" fillId="9" borderId="5" xfId="1" applyNumberFormat="1" applyFont="1" applyFill="1" applyBorder="1" applyAlignment="1">
      <alignment horizontal="left" wrapText="1"/>
    </xf>
    <xf numFmtId="0" fontId="24" fillId="9" borderId="6" xfId="0" applyFont="1" applyFill="1" applyBorder="1" applyAlignment="1">
      <alignment vertical="center"/>
    </xf>
    <xf numFmtId="0" fontId="21" fillId="10" borderId="4" xfId="0" applyFont="1" applyFill="1" applyBorder="1" applyAlignment="1">
      <alignment horizontal="left" wrapText="1"/>
    </xf>
    <xf numFmtId="0" fontId="21" fillId="10" borderId="5" xfId="0" applyFont="1" applyFill="1" applyBorder="1" applyAlignment="1">
      <alignment horizontal="left" wrapText="1"/>
    </xf>
    <xf numFmtId="1" fontId="21" fillId="10" borderId="6" xfId="0" applyNumberFormat="1" applyFont="1" applyFill="1" applyBorder="1" applyAlignment="1">
      <alignment horizontal="left" vertical="center" wrapText="1"/>
    </xf>
    <xf numFmtId="0" fontId="22" fillId="0" borderId="4" xfId="0" applyFont="1" applyBorder="1" applyAlignment="1">
      <alignment horizontal="center" wrapText="1"/>
    </xf>
    <xf numFmtId="49" fontId="22" fillId="0" borderId="5" xfId="0" applyNumberFormat="1" applyFont="1" applyFill="1" applyBorder="1" applyAlignment="1">
      <alignment horizontal="left" wrapText="1"/>
    </xf>
    <xf numFmtId="1" fontId="22" fillId="0" borderId="15" xfId="0" applyNumberFormat="1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left" wrapText="1"/>
    </xf>
    <xf numFmtId="49" fontId="22" fillId="0" borderId="7" xfId="0" applyNumberFormat="1" applyFont="1" applyFill="1" applyBorder="1" applyAlignment="1">
      <alignment horizontal="left" wrapText="1"/>
    </xf>
    <xf numFmtId="1" fontId="22" fillId="0" borderId="6" xfId="0" applyNumberFormat="1" applyFont="1" applyBorder="1" applyAlignment="1">
      <alignment horizontal="center" vertical="center"/>
    </xf>
    <xf numFmtId="49" fontId="21" fillId="0" borderId="7" xfId="0" applyNumberFormat="1" applyFont="1" applyFill="1" applyBorder="1" applyAlignment="1">
      <alignment horizontal="left" wrapText="1"/>
    </xf>
    <xf numFmtId="1" fontId="22" fillId="0" borderId="6" xfId="0" applyNumberFormat="1" applyFont="1" applyFill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49" fontId="21" fillId="10" borderId="5" xfId="0" applyNumberFormat="1" applyFont="1" applyFill="1" applyBorder="1" applyAlignment="1">
      <alignment horizontal="left" wrapText="1"/>
    </xf>
    <xf numFmtId="0" fontId="21" fillId="10" borderId="6" xfId="0" applyFont="1" applyFill="1" applyBorder="1" applyAlignment="1">
      <alignment horizontal="left" vertical="center" wrapText="1"/>
    </xf>
    <xf numFmtId="0" fontId="22" fillId="0" borderId="4" xfId="0" applyFont="1" applyBorder="1" applyAlignment="1">
      <alignment horizontal="center"/>
    </xf>
    <xf numFmtId="0" fontId="22" fillId="0" borderId="6" xfId="0" applyFont="1" applyFill="1" applyBorder="1" applyAlignment="1">
      <alignment horizontal="center" vertical="center"/>
    </xf>
    <xf numFmtId="1" fontId="22" fillId="0" borderId="8" xfId="0" applyNumberFormat="1" applyFont="1" applyBorder="1" applyAlignment="1">
      <alignment horizontal="center" vertical="center"/>
    </xf>
    <xf numFmtId="4" fontId="22" fillId="0" borderId="5" xfId="11" applyNumberFormat="1" applyFont="1" applyFill="1" applyBorder="1" applyAlignment="1">
      <alignment horizontal="left" vertical="center" wrapText="1"/>
    </xf>
    <xf numFmtId="49" fontId="21" fillId="0" borderId="5" xfId="0" applyNumberFormat="1" applyFont="1" applyFill="1" applyBorder="1" applyAlignment="1">
      <alignment horizontal="left" wrapText="1"/>
    </xf>
    <xf numFmtId="3" fontId="22" fillId="0" borderId="6" xfId="0" applyNumberFormat="1" applyFont="1" applyBorder="1" applyAlignment="1">
      <alignment horizontal="center" vertical="center"/>
    </xf>
    <xf numFmtId="4" fontId="22" fillId="0" borderId="5" xfId="11" applyNumberFormat="1" applyFont="1" applyFill="1" applyBorder="1" applyAlignment="1">
      <alignment horizontal="left" wrapText="1"/>
    </xf>
    <xf numFmtId="3" fontId="22" fillId="0" borderId="6" xfId="0" applyNumberFormat="1" applyFont="1" applyFill="1" applyBorder="1" applyAlignment="1">
      <alignment horizontal="center" vertical="center"/>
    </xf>
    <xf numFmtId="49" fontId="22" fillId="0" borderId="5" xfId="11" applyNumberFormat="1" applyFont="1" applyFill="1" applyBorder="1" applyAlignment="1">
      <alignment horizontal="left" vertical="center" wrapText="1"/>
    </xf>
    <xf numFmtId="3" fontId="22" fillId="0" borderId="4" xfId="0" applyNumberFormat="1" applyFont="1" applyFill="1" applyBorder="1" applyAlignment="1">
      <alignment horizontal="center"/>
    </xf>
    <xf numFmtId="49" fontId="22" fillId="0" borderId="5" xfId="0" applyNumberFormat="1" applyFont="1" applyFill="1" applyBorder="1" applyAlignment="1">
      <alignment horizontal="left" wrapText="1" indent="1"/>
    </xf>
    <xf numFmtId="0" fontId="22" fillId="0" borderId="5" xfId="0" applyFont="1" applyBorder="1" applyAlignment="1">
      <alignment horizontal="center" vertical="center"/>
    </xf>
    <xf numFmtId="1" fontId="22" fillId="0" borderId="6" xfId="0" applyNumberFormat="1" applyFont="1" applyFill="1" applyBorder="1" applyAlignment="1">
      <alignment horizontal="center" vertical="center" wrapText="1"/>
    </xf>
    <xf numFmtId="3" fontId="22" fillId="0" borderId="8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center" wrapText="1"/>
    </xf>
    <xf numFmtId="49" fontId="22" fillId="0" borderId="13" xfId="0" applyNumberFormat="1" applyFont="1" applyFill="1" applyBorder="1" applyAlignment="1">
      <alignment horizontal="left" wrapText="1"/>
    </xf>
    <xf numFmtId="3" fontId="22" fillId="0" borderId="14" xfId="0" applyNumberFormat="1" applyFont="1" applyBorder="1" applyAlignment="1">
      <alignment horizontal="center" vertical="center"/>
    </xf>
    <xf numFmtId="0" fontId="21" fillId="11" borderId="4" xfId="0" applyFont="1" applyFill="1" applyBorder="1" applyAlignment="1">
      <alignment horizontal="left" wrapText="1"/>
    </xf>
    <xf numFmtId="0" fontId="21" fillId="11" borderId="5" xfId="0" applyFont="1" applyFill="1" applyBorder="1" applyAlignment="1">
      <alignment horizontal="left" wrapText="1"/>
    </xf>
    <xf numFmtId="0" fontId="21" fillId="11" borderId="6" xfId="0" applyFont="1" applyFill="1" applyBorder="1" applyAlignment="1">
      <alignment horizontal="left" vertical="center" wrapText="1"/>
    </xf>
    <xf numFmtId="49" fontId="21" fillId="11" borderId="5" xfId="0" applyNumberFormat="1" applyFont="1" applyFill="1" applyBorder="1" applyAlignment="1">
      <alignment horizontal="left" wrapText="1"/>
    </xf>
    <xf numFmtId="0" fontId="22" fillId="10" borderId="4" xfId="0" applyFont="1" applyFill="1" applyBorder="1" applyAlignment="1">
      <alignment horizontal="center" wrapText="1"/>
    </xf>
    <xf numFmtId="0" fontId="22" fillId="10" borderId="6" xfId="0" applyFont="1" applyFill="1" applyBorder="1" applyAlignment="1">
      <alignment horizontal="center" vertical="center"/>
    </xf>
    <xf numFmtId="0" fontId="22" fillId="11" borderId="4" xfId="0" applyFont="1" applyFill="1" applyBorder="1" applyAlignment="1">
      <alignment horizontal="center" wrapText="1"/>
    </xf>
    <xf numFmtId="0" fontId="2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12" applyFont="1" applyAlignment="1">
      <alignment horizontal="center"/>
    </xf>
    <xf numFmtId="0" fontId="6" fillId="0" borderId="0" xfId="12" applyFont="1" applyBorder="1" applyAlignment="1">
      <alignment horizontal="center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</cellXfs>
  <cellStyles count="20">
    <cellStyle name="Default" xfId="2"/>
    <cellStyle name="Excel Built-in Normal" xfId="15"/>
    <cellStyle name="Excel_BuiltIn_Comma" xfId="3"/>
    <cellStyle name="TableStyleLight1" xfId="4"/>
    <cellStyle name="Обычный" xfId="0" builtinId="0"/>
    <cellStyle name="Обычный 10 4" xfId="19"/>
    <cellStyle name="Обычный 2" xfId="5"/>
    <cellStyle name="Обычный 3" xfId="11"/>
    <cellStyle name="Обычный 3 2" xfId="18"/>
    <cellStyle name="Обычный 4" xfId="12"/>
    <cellStyle name="Обычный 5" xfId="17"/>
    <cellStyle name="Процентный" xfId="9" builtinId="5"/>
    <cellStyle name="Процентный 2" xfId="6"/>
    <cellStyle name="Процентный 3" xfId="13"/>
    <cellStyle name="Стиль 1" xfId="7"/>
    <cellStyle name="Финансовый" xfId="1" builtinId="3"/>
    <cellStyle name="Финансовый 2" xfId="8"/>
    <cellStyle name="Финансовый 3" xfId="10"/>
    <cellStyle name="Финансовый 4" xfId="14"/>
    <cellStyle name="Финансовый 5" xfId="16"/>
  </cellStyles>
  <dxfs count="0"/>
  <tableStyles count="0" defaultTableStyle="TableStyleMedium2" defaultPivotStyle="PivotStyleLight16"/>
  <colors>
    <mruColors>
      <color rgb="FFE7B529"/>
      <color rgb="FFF7C0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S02DCS\Share\&#1052;&#1086;&#1080;%20&#1076;&#1086;&#1082;&#1091;&#1084;&#1077;&#1085;&#1090;&#1099;\&#1054;&#1089;&#1085;&#1086;&#1074;&#1085;&#1072;&#1103;\&#1050;&#1072;&#1083;&#1100;&#1082;&#1091;&#1083;&#1103;&#1094;&#1080;&#1080;\2017\&#1050;&#1072;&#1083;&#1100;&#1082;&#1091;&#1083;&#1103;&#1094;&#1080;&#1080;%20&#1084;&#1077;&#1076;.%20&#1091;&#1089;&#1083;&#1091;&#1075;%20&#1076;&#1077;&#1082;%202017%20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S02DCS\Share\&#1052;&#1086;&#1080;%20&#1076;&#1086;&#1082;&#1091;&#1084;&#1077;&#1085;&#1090;&#1099;\&#1054;&#1089;&#1085;&#1086;&#1074;&#1085;&#1072;&#1103;\&#1050;&#1072;&#1083;&#1100;&#1082;&#1091;&#1083;&#1103;&#1094;&#1080;&#1080;\2017\&#1050;&#1072;&#1083;&#1100;&#1082;&#1091;&#1083;&#1103;&#1094;&#1080;&#1080;%20&#1084;&#1077;&#1076;.%20&#1091;&#1089;&#1083;&#1091;&#1075;%20&#1076;&#1077;&#1082;%202017%20&#1075;%20&#1087;&#1088;&#1086;&#109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S02DCS\Share\Ekonomist\Desktop\Net\&#1040;&#1085;&#1085;&#1072;\&#1082;&#1072;&#1083;&#1100;&#1082;+&#1087;&#1088;&#1072;&#1081;&#1089;\2012\&#1054;&#1073;&#1097;&#1080;&#1081;%20&#1087;&#1088;&#1077;&#1081;&#1089;&#1082;&#1091;&#1088;&#1072;&#1085;&#1090;%20&#1089;%2030.12.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дон"/>
      <sheetName val="псих"/>
      <sheetName val="гимнаст"/>
      <sheetName val="внутрисуст.иньек"/>
      <sheetName val="прочие"/>
      <sheetName val="фитотер."/>
      <sheetName val="кишеч.проц."/>
      <sheetName val="физиотер"/>
      <sheetName val="орошение"/>
      <sheetName val="грязелеч"/>
      <sheetName val="консультации"/>
      <sheetName val="уролог"/>
      <sheetName val="гинекол"/>
      <sheetName val="реабилит"/>
      <sheetName val="гирудо"/>
      <sheetName val="Магнитотурб"/>
      <sheetName val="ударно-волн."/>
      <sheetName val="вытяж"/>
      <sheetName val="лор каб."/>
      <sheetName val="биорезон"/>
      <sheetName val="Вега"/>
      <sheetName val="по Герасимову"/>
      <sheetName val="лаеннекпунк"/>
      <sheetName val="рефлекс"/>
      <sheetName val="Процед"/>
      <sheetName val="водолечение"/>
      <sheetName val="функц.диаг"/>
      <sheetName val="УЗИ"/>
      <sheetName val="стоматология"/>
      <sheetName val="плазмолифт (стом)"/>
      <sheetName val="плазмолифт"/>
      <sheetName val="карбоксит"/>
      <sheetName val="озонотер"/>
      <sheetName val="омега"/>
      <sheetName val="лимфодр"/>
      <sheetName val="массаж"/>
      <sheetName val="лабор"/>
      <sheetName val="аренда"/>
      <sheetName val="кедровая бочка"/>
      <sheetName val="общехоз"/>
      <sheetName val="общепроиз"/>
      <sheetName val="стирка"/>
      <sheetName val="площади"/>
      <sheetName val="общ.пл"/>
      <sheetName val="амортиз"/>
      <sheetName val="амортиз (17)"/>
      <sheetName val="Лист1"/>
      <sheetName val="Лист2"/>
    </sheetNames>
    <sheetDataSet>
      <sheetData sheetId="0" refreshError="1"/>
      <sheetData sheetId="1" refreshError="1"/>
      <sheetData sheetId="2" refreshError="1">
        <row r="12">
          <cell r="P12">
            <v>0.4644167851499178</v>
          </cell>
        </row>
        <row r="13">
          <cell r="P13">
            <v>0.48461661226275254</v>
          </cell>
        </row>
        <row r="14">
          <cell r="P14">
            <v>0.46779437781443972</v>
          </cell>
        </row>
        <row r="15">
          <cell r="P15">
            <v>0.89665995987264291</v>
          </cell>
        </row>
        <row r="16">
          <cell r="P16">
            <v>0.36509471476082261</v>
          </cell>
        </row>
        <row r="17">
          <cell r="P17">
            <v>0.36509471476082261</v>
          </cell>
        </row>
        <row r="18">
          <cell r="P18">
            <v>0.38681420957358748</v>
          </cell>
        </row>
        <row r="19">
          <cell r="P19">
            <v>0.47099913434431195</v>
          </cell>
        </row>
        <row r="20">
          <cell r="P20">
            <v>0.46886388563559389</v>
          </cell>
        </row>
        <row r="22">
          <cell r="P22">
            <v>0.47345677411853115</v>
          </cell>
        </row>
        <row r="23">
          <cell r="P23">
            <v>0.47749390051230822</v>
          </cell>
        </row>
        <row r="25">
          <cell r="P25">
            <v>0.46970260498916516</v>
          </cell>
        </row>
        <row r="26">
          <cell r="P26">
            <v>0.47339453011810501</v>
          </cell>
        </row>
      </sheetData>
      <sheetData sheetId="3" refreshError="1">
        <row r="12">
          <cell r="N12">
            <v>0.40634877066793573</v>
          </cell>
        </row>
        <row r="18">
          <cell r="N18">
            <v>0.48386872591949665</v>
          </cell>
        </row>
      </sheetData>
      <sheetData sheetId="4" refreshError="1">
        <row r="11">
          <cell r="P11">
            <v>0.37539521784039187</v>
          </cell>
        </row>
        <row r="12">
          <cell r="P12">
            <v>0.52634130892178477</v>
          </cell>
        </row>
      </sheetData>
      <sheetData sheetId="5" refreshError="1">
        <row r="31">
          <cell r="O31">
            <v>0.74363861500276529</v>
          </cell>
        </row>
        <row r="32">
          <cell r="O32">
            <v>0.75898925593715083</v>
          </cell>
        </row>
        <row r="33">
          <cell r="O33">
            <v>0.79679769827111901</v>
          </cell>
        </row>
        <row r="34">
          <cell r="O34">
            <v>0.78374495888735718</v>
          </cell>
        </row>
        <row r="35">
          <cell r="O35">
            <v>0.25802858431377784</v>
          </cell>
        </row>
      </sheetData>
      <sheetData sheetId="6" refreshError="1">
        <row r="12">
          <cell r="N12">
            <v>0.6983111583387811</v>
          </cell>
        </row>
        <row r="13">
          <cell r="N13">
            <v>0.78094370811665792</v>
          </cell>
        </row>
        <row r="14">
          <cell r="N14">
            <v>0.71571145636067268</v>
          </cell>
        </row>
        <row r="15">
          <cell r="N15">
            <v>0.78008342876925707</v>
          </cell>
        </row>
      </sheetData>
      <sheetData sheetId="7" refreshError="1">
        <row r="11">
          <cell r="N11">
            <v>0.60050195316658783</v>
          </cell>
        </row>
        <row r="12">
          <cell r="N12">
            <v>0.58316445316658783</v>
          </cell>
        </row>
        <row r="13">
          <cell r="N13">
            <v>0.61247821491085586</v>
          </cell>
        </row>
        <row r="14">
          <cell r="N14">
            <v>0.60050195316658783</v>
          </cell>
        </row>
        <row r="16">
          <cell r="N16">
            <v>0.58316445316658783</v>
          </cell>
        </row>
        <row r="17">
          <cell r="N17">
            <v>0.52107144646053261</v>
          </cell>
        </row>
        <row r="19">
          <cell r="N19">
            <v>0.60050195316658783</v>
          </cell>
        </row>
        <row r="20">
          <cell r="N20">
            <v>0.55106148801717347</v>
          </cell>
        </row>
        <row r="21">
          <cell r="N21">
            <v>0.55513928426456938</v>
          </cell>
        </row>
        <row r="22">
          <cell r="N22">
            <v>0.50817716719252037</v>
          </cell>
        </row>
        <row r="23">
          <cell r="N23">
            <v>0.57152695316658775</v>
          </cell>
        </row>
        <row r="24">
          <cell r="N24">
            <v>0.54571260500107532</v>
          </cell>
        </row>
        <row r="25">
          <cell r="N25">
            <v>0.47950948703794716</v>
          </cell>
        </row>
        <row r="26">
          <cell r="N26">
            <v>0.53818740239958807</v>
          </cell>
        </row>
        <row r="27">
          <cell r="N27">
            <v>0.57320735982887794</v>
          </cell>
        </row>
        <row r="28">
          <cell r="N28">
            <v>0.57042245149007398</v>
          </cell>
        </row>
        <row r="29">
          <cell r="N29">
            <v>0.51626351693109618</v>
          </cell>
        </row>
      </sheetData>
      <sheetData sheetId="8" refreshError="1">
        <row r="11">
          <cell r="O11">
            <v>0.62717380422970104</v>
          </cell>
        </row>
        <row r="12">
          <cell r="O12">
            <v>0.78206147860808983</v>
          </cell>
        </row>
        <row r="13">
          <cell r="O13">
            <v>0.80610440908229719</v>
          </cell>
        </row>
        <row r="14">
          <cell r="O14">
            <v>0.58508200433475721</v>
          </cell>
        </row>
        <row r="15">
          <cell r="O15">
            <v>0.75859246752655995</v>
          </cell>
        </row>
        <row r="16">
          <cell r="O16">
            <v>0.71404295761451253</v>
          </cell>
        </row>
        <row r="17">
          <cell r="O17">
            <v>0.78324339330712378</v>
          </cell>
        </row>
      </sheetData>
      <sheetData sheetId="9" refreshError="1">
        <row r="12">
          <cell r="O12">
            <v>0.6133622547949803</v>
          </cell>
        </row>
        <row r="13">
          <cell r="O13">
            <v>0.68135712510732171</v>
          </cell>
        </row>
        <row r="14">
          <cell r="O14">
            <v>0.64174988829698165</v>
          </cell>
        </row>
        <row r="15">
          <cell r="O15">
            <v>0.62007037140150179</v>
          </cell>
        </row>
        <row r="16">
          <cell r="O16">
            <v>0.62705696293967161</v>
          </cell>
        </row>
      </sheetData>
      <sheetData sheetId="10" refreshError="1">
        <row r="12">
          <cell r="N12">
            <v>0.74769351386366423</v>
          </cell>
        </row>
        <row r="13">
          <cell r="N13">
            <v>0.73768067761971334</v>
          </cell>
        </row>
        <row r="14">
          <cell r="N14">
            <v>0.75307636006297207</v>
          </cell>
        </row>
        <row r="15">
          <cell r="N15">
            <v>0.74543197614671686</v>
          </cell>
        </row>
        <row r="16">
          <cell r="N16">
            <v>0.75307636006297207</v>
          </cell>
        </row>
        <row r="17">
          <cell r="N17">
            <v>0.74543197614671686</v>
          </cell>
        </row>
        <row r="18">
          <cell r="N18">
            <v>0.74937866704421641</v>
          </cell>
        </row>
        <row r="19">
          <cell r="N19">
            <v>0.74010729819970877</v>
          </cell>
        </row>
        <row r="20">
          <cell r="N20">
            <v>0.75187921692503612</v>
          </cell>
        </row>
        <row r="21">
          <cell r="N21">
            <v>0.74370809002808891</v>
          </cell>
        </row>
        <row r="22">
          <cell r="N22">
            <v>0.74845455078391354</v>
          </cell>
        </row>
        <row r="23">
          <cell r="N23">
            <v>0.73877657078487269</v>
          </cell>
        </row>
        <row r="24">
          <cell r="N24">
            <v>0.75372744944564185</v>
          </cell>
        </row>
        <row r="25">
          <cell r="N25">
            <v>0.7463695448577613</v>
          </cell>
        </row>
        <row r="26">
          <cell r="N26">
            <v>0.74709555628346813</v>
          </cell>
        </row>
        <row r="27">
          <cell r="N27">
            <v>0.73681961870423129</v>
          </cell>
        </row>
        <row r="28">
          <cell r="N28">
            <v>0.74568220200300495</v>
          </cell>
        </row>
        <row r="29">
          <cell r="N29">
            <v>0.7347843885403641</v>
          </cell>
        </row>
        <row r="30">
          <cell r="N30">
            <v>0.74541040310291595</v>
          </cell>
        </row>
        <row r="31">
          <cell r="N31">
            <v>0.73439299812423586</v>
          </cell>
        </row>
        <row r="32">
          <cell r="N32">
            <v>0.7544341265858735</v>
          </cell>
        </row>
        <row r="33">
          <cell r="N33">
            <v>0.74738715993969485</v>
          </cell>
        </row>
        <row r="34">
          <cell r="N34">
            <v>0.7544341265858735</v>
          </cell>
        </row>
        <row r="35">
          <cell r="N35">
            <v>0.74738715993969485</v>
          </cell>
        </row>
        <row r="36">
          <cell r="N36">
            <v>0.74823711166384232</v>
          </cell>
        </row>
        <row r="37">
          <cell r="N37">
            <v>0.73846345845197003</v>
          </cell>
        </row>
        <row r="38">
          <cell r="N38">
            <v>0.7535643701055883</v>
          </cell>
        </row>
        <row r="39">
          <cell r="N39">
            <v>0.74613471060808434</v>
          </cell>
        </row>
        <row r="40">
          <cell r="N40">
            <v>0.7535643701055883</v>
          </cell>
        </row>
        <row r="41">
          <cell r="N41">
            <v>0.74613471060808434</v>
          </cell>
        </row>
        <row r="42">
          <cell r="N42">
            <v>0.7566344773359619</v>
          </cell>
        </row>
        <row r="43">
          <cell r="N43">
            <v>0.75051942768857849</v>
          </cell>
        </row>
        <row r="44">
          <cell r="N44">
            <v>0.74541040310291595</v>
          </cell>
        </row>
        <row r="45">
          <cell r="N45">
            <v>0.73439299812423586</v>
          </cell>
        </row>
        <row r="46">
          <cell r="N46">
            <v>0.74937866704421641</v>
          </cell>
        </row>
        <row r="47">
          <cell r="N47">
            <v>0.74010729819970877</v>
          </cell>
        </row>
        <row r="48">
          <cell r="N48">
            <v>0.7535643701055883</v>
          </cell>
        </row>
        <row r="49">
          <cell r="N49">
            <v>0.74613471060808434</v>
          </cell>
        </row>
        <row r="50">
          <cell r="N50">
            <v>0.7535643701055883</v>
          </cell>
        </row>
        <row r="51">
          <cell r="N51">
            <v>0.74613471060808434</v>
          </cell>
        </row>
        <row r="52">
          <cell r="N52">
            <v>0.75291205274537454</v>
          </cell>
        </row>
        <row r="53">
          <cell r="N53">
            <v>0.74519537360937649</v>
          </cell>
        </row>
        <row r="54">
          <cell r="N54">
            <v>0.74937866704421641</v>
          </cell>
        </row>
        <row r="55">
          <cell r="N55">
            <v>0.74010729819970877</v>
          </cell>
        </row>
        <row r="56">
          <cell r="N56">
            <v>0.74937866704421641</v>
          </cell>
        </row>
        <row r="57">
          <cell r="N57">
            <v>0.74010729819970877</v>
          </cell>
        </row>
      </sheetData>
      <sheetData sheetId="11" refreshError="1">
        <row r="12">
          <cell r="O12">
            <v>0.57800911474442296</v>
          </cell>
        </row>
        <row r="13">
          <cell r="O13">
            <v>0.48351690424272736</v>
          </cell>
        </row>
        <row r="14">
          <cell r="O14">
            <v>0.4470281402974991</v>
          </cell>
        </row>
        <row r="15">
          <cell r="O15">
            <v>0.44376204071351261</v>
          </cell>
        </row>
        <row r="16">
          <cell r="O16">
            <v>0.48655784724189344</v>
          </cell>
        </row>
        <row r="17">
          <cell r="O17">
            <v>0.43795744153038291</v>
          </cell>
        </row>
        <row r="18">
          <cell r="O18">
            <v>0.55312415737985732</v>
          </cell>
        </row>
        <row r="19">
          <cell r="O19">
            <v>0.48849547152597828</v>
          </cell>
        </row>
        <row r="20">
          <cell r="O20">
            <v>0.46873330656330892</v>
          </cell>
        </row>
        <row r="21">
          <cell r="O21">
            <v>0.471732851211971</v>
          </cell>
        </row>
        <row r="22">
          <cell r="O22">
            <v>0.52165200541878876</v>
          </cell>
        </row>
        <row r="23">
          <cell r="O23">
            <v>0.52165200541878876</v>
          </cell>
        </row>
        <row r="24">
          <cell r="O24">
            <v>0.56736381790781143</v>
          </cell>
        </row>
        <row r="25">
          <cell r="O25">
            <v>0.4988927535477819</v>
          </cell>
        </row>
        <row r="26">
          <cell r="O26">
            <v>0.4935109353659638</v>
          </cell>
        </row>
        <row r="27">
          <cell r="O27">
            <v>0.3932319042427273</v>
          </cell>
        </row>
        <row r="28">
          <cell r="O28">
            <v>0.3445171637526051</v>
          </cell>
        </row>
        <row r="29">
          <cell r="O29">
            <v>0.38706911718414561</v>
          </cell>
        </row>
        <row r="30">
          <cell r="O30">
            <v>0.33417125117633567</v>
          </cell>
        </row>
        <row r="31">
          <cell r="O31">
            <v>0.45765814884626077</v>
          </cell>
        </row>
        <row r="32">
          <cell r="O32">
            <v>0.48385596436525796</v>
          </cell>
        </row>
        <row r="34">
          <cell r="O34">
            <v>0.35569859973042106</v>
          </cell>
        </row>
      </sheetData>
      <sheetData sheetId="12" refreshError="1">
        <row r="12">
          <cell r="P12">
            <v>0.55927567775169806</v>
          </cell>
        </row>
        <row r="13">
          <cell r="P13">
            <v>0.45168967049140202</v>
          </cell>
        </row>
        <row r="14">
          <cell r="P14">
            <v>0.71714240666952334</v>
          </cell>
        </row>
        <row r="15">
          <cell r="P15">
            <v>0.5651877147887352</v>
          </cell>
        </row>
        <row r="16">
          <cell r="P16">
            <v>0.51096237002455902</v>
          </cell>
        </row>
        <row r="17">
          <cell r="P17">
            <v>0.60448212095523757</v>
          </cell>
        </row>
        <row r="18">
          <cell r="P18">
            <v>0.6175774390504758</v>
          </cell>
        </row>
        <row r="19">
          <cell r="P19">
            <v>0.5011010765520082</v>
          </cell>
        </row>
        <row r="20">
          <cell r="P20">
            <v>0.56515817041879712</v>
          </cell>
        </row>
        <row r="21">
          <cell r="P21">
            <v>0.54342215779724623</v>
          </cell>
        </row>
        <row r="23">
          <cell r="P23">
            <v>0.62173039350062342</v>
          </cell>
        </row>
        <row r="24">
          <cell r="P24">
            <v>0.61008044477786372</v>
          </cell>
        </row>
        <row r="25">
          <cell r="P25">
            <v>0.5954246823663103</v>
          </cell>
        </row>
      </sheetData>
      <sheetData sheetId="13" refreshError="1">
        <row r="12">
          <cell r="O12">
            <v>0.24877714654664579</v>
          </cell>
        </row>
        <row r="13">
          <cell r="O13">
            <v>0.24586860432931446</v>
          </cell>
        </row>
        <row r="14">
          <cell r="O14">
            <v>0.24857288204333158</v>
          </cell>
        </row>
        <row r="15">
          <cell r="O15">
            <v>0.24044766680068122</v>
          </cell>
        </row>
        <row r="16">
          <cell r="O16">
            <v>0.25073467426040025</v>
          </cell>
        </row>
        <row r="17">
          <cell r="O17">
            <v>0.24305934312867603</v>
          </cell>
        </row>
        <row r="18">
          <cell r="O18">
            <v>0.23938365051890553</v>
          </cell>
        </row>
      </sheetData>
      <sheetData sheetId="14" refreshError="1">
        <row r="11">
          <cell r="R11">
            <v>0.36512338006351858</v>
          </cell>
        </row>
        <row r="12">
          <cell r="R12">
            <v>0.38017349469393535</v>
          </cell>
        </row>
      </sheetData>
      <sheetData sheetId="15" refreshError="1">
        <row r="11">
          <cell r="N11">
            <v>0.6094834881890131</v>
          </cell>
        </row>
      </sheetData>
      <sheetData sheetId="16" refreshError="1">
        <row r="12">
          <cell r="O12">
            <v>0.7167286725904537</v>
          </cell>
        </row>
      </sheetData>
      <sheetData sheetId="17" refreshError="1">
        <row r="11">
          <cell r="P11">
            <v>0.58876086794774929</v>
          </cell>
        </row>
        <row r="12">
          <cell r="P12">
            <v>0.60290459788295181</v>
          </cell>
        </row>
      </sheetData>
      <sheetData sheetId="18" refreshError="1">
        <row r="11">
          <cell r="O11">
            <v>0.54730383399660099</v>
          </cell>
        </row>
        <row r="12">
          <cell r="O12">
            <v>0.5917341965268349</v>
          </cell>
        </row>
        <row r="13">
          <cell r="O13">
            <v>0.65754518354649605</v>
          </cell>
        </row>
        <row r="14">
          <cell r="O14">
            <v>0.58795105595186081</v>
          </cell>
        </row>
        <row r="15">
          <cell r="O15">
            <v>0.57227988217201986</v>
          </cell>
        </row>
        <row r="16">
          <cell r="O16">
            <v>0.42642333775718161</v>
          </cell>
        </row>
        <row r="17">
          <cell r="O17">
            <v>0.62744672346970043</v>
          </cell>
        </row>
      </sheetData>
      <sheetData sheetId="19" refreshError="1">
        <row r="11">
          <cell r="N11">
            <v>0.66339698898232946</v>
          </cell>
        </row>
        <row r="12">
          <cell r="N12">
            <v>0.66695039807323853</v>
          </cell>
        </row>
        <row r="13">
          <cell r="N13">
            <v>0.6634726481698725</v>
          </cell>
        </row>
        <row r="14">
          <cell r="N14">
            <v>0.66339698898232946</v>
          </cell>
        </row>
        <row r="15">
          <cell r="N15">
            <v>0.68480752836583703</v>
          </cell>
        </row>
        <row r="16">
          <cell r="N16">
            <v>0.67624331261243387</v>
          </cell>
        </row>
      </sheetData>
      <sheetData sheetId="20" refreshError="1">
        <row r="10">
          <cell r="O10">
            <v>0.65656803088818327</v>
          </cell>
        </row>
        <row r="11">
          <cell r="O11">
            <v>0.61504391903418998</v>
          </cell>
        </row>
        <row r="12">
          <cell r="O12">
            <v>0.65656803088818327</v>
          </cell>
        </row>
        <row r="13">
          <cell r="O13">
            <v>0.65809834204814865</v>
          </cell>
        </row>
        <row r="14">
          <cell r="O14">
            <v>0.65763275170495228</v>
          </cell>
        </row>
        <row r="15">
          <cell r="O15">
            <v>0.64166193945341643</v>
          </cell>
        </row>
        <row r="16">
          <cell r="O16">
            <v>0.64166193945341643</v>
          </cell>
        </row>
        <row r="17">
          <cell r="O17">
            <v>0.65656803088818327</v>
          </cell>
        </row>
      </sheetData>
      <sheetData sheetId="21" refreshError="1">
        <row r="12">
          <cell r="O12">
            <v>0.51267438871116611</v>
          </cell>
        </row>
      </sheetData>
      <sheetData sheetId="22" refreshError="1">
        <row r="12">
          <cell r="O12">
            <v>0.28897648791927588</v>
          </cell>
        </row>
      </sheetData>
      <sheetData sheetId="23" refreshError="1">
        <row r="12">
          <cell r="O12">
            <v>0.55162547378333604</v>
          </cell>
        </row>
        <row r="13">
          <cell r="O13">
            <v>0.55162547378333604</v>
          </cell>
        </row>
        <row r="14">
          <cell r="O14">
            <v>0.53949208843192897</v>
          </cell>
        </row>
        <row r="15">
          <cell r="O15">
            <v>0.54542968674762049</v>
          </cell>
        </row>
        <row r="16">
          <cell r="O16">
            <v>0.5328759966956893</v>
          </cell>
        </row>
        <row r="17">
          <cell r="O17">
            <v>0.56483153143702247</v>
          </cell>
        </row>
        <row r="18">
          <cell r="O18">
            <v>0.59421531169401232</v>
          </cell>
        </row>
      </sheetData>
      <sheetData sheetId="24" refreshError="1">
        <row r="11">
          <cell r="O11">
            <v>0.57026654687609213</v>
          </cell>
        </row>
        <row r="12">
          <cell r="O12">
            <v>0.64083262085317028</v>
          </cell>
        </row>
        <row r="13">
          <cell r="O13">
            <v>0.56925737834151002</v>
          </cell>
        </row>
        <row r="14">
          <cell r="O14">
            <v>0.63899176943909841</v>
          </cell>
        </row>
        <row r="15">
          <cell r="O15">
            <v>0.54201447108228162</v>
          </cell>
        </row>
        <row r="16">
          <cell r="O16">
            <v>0.62980061943163546</v>
          </cell>
        </row>
        <row r="17">
          <cell r="O17">
            <v>0.62209336262641424</v>
          </cell>
        </row>
        <row r="18">
          <cell r="O18">
            <v>0.69115920367360117</v>
          </cell>
        </row>
        <row r="19">
          <cell r="O19">
            <v>0.59652195762892557</v>
          </cell>
        </row>
        <row r="20">
          <cell r="O20">
            <v>0.66196116898336355</v>
          </cell>
        </row>
        <row r="21">
          <cell r="O21">
            <v>0.39182678008450317</v>
          </cell>
        </row>
        <row r="22">
          <cell r="O22">
            <v>0.36902149817002117</v>
          </cell>
        </row>
      </sheetData>
      <sheetData sheetId="25" refreshError="1">
        <row r="13">
          <cell r="P13">
            <v>0.62854314380703591</v>
          </cell>
        </row>
        <row r="14">
          <cell r="P14">
            <v>0.57651351417740626</v>
          </cell>
        </row>
        <row r="15">
          <cell r="P15">
            <v>0.58852415874692998</v>
          </cell>
        </row>
        <row r="16">
          <cell r="P16">
            <v>0.61399548796003944</v>
          </cell>
        </row>
        <row r="17">
          <cell r="P17">
            <v>0.61113573639962848</v>
          </cell>
        </row>
        <row r="18">
          <cell r="P18">
            <v>0.27555058576760472</v>
          </cell>
        </row>
        <row r="19">
          <cell r="P19">
            <v>0.67218532888104676</v>
          </cell>
        </row>
        <row r="20">
          <cell r="P20">
            <v>0.64166725507936606</v>
          </cell>
        </row>
        <row r="21">
          <cell r="P21">
            <v>0.64166725507936606</v>
          </cell>
        </row>
        <row r="22">
          <cell r="P22">
            <v>0.61612824303938385</v>
          </cell>
        </row>
        <row r="23">
          <cell r="P23">
            <v>0.54784335806974094</v>
          </cell>
        </row>
        <row r="24">
          <cell r="P24">
            <v>0.69900465479746887</v>
          </cell>
        </row>
        <row r="26">
          <cell r="P26">
            <v>0.61755045872161851</v>
          </cell>
        </row>
        <row r="27">
          <cell r="P27">
            <v>0.5681207726090699</v>
          </cell>
        </row>
        <row r="28">
          <cell r="P28">
            <v>0.5681207726090699</v>
          </cell>
        </row>
        <row r="29">
          <cell r="P29">
            <v>0.48024740883672096</v>
          </cell>
        </row>
        <row r="30">
          <cell r="P30">
            <v>0.60243934761050744</v>
          </cell>
        </row>
        <row r="31">
          <cell r="P31">
            <v>0.70576570628210944</v>
          </cell>
        </row>
        <row r="32">
          <cell r="P32">
            <v>0.64936379205495187</v>
          </cell>
        </row>
        <row r="33">
          <cell r="P33">
            <v>0.63518716102035488</v>
          </cell>
        </row>
        <row r="34">
          <cell r="P34">
            <v>0.67491934761050743</v>
          </cell>
        </row>
        <row r="35">
          <cell r="P35">
            <v>0.48627373873553825</v>
          </cell>
        </row>
        <row r="36">
          <cell r="P36">
            <v>0.41487858831838414</v>
          </cell>
        </row>
        <row r="37">
          <cell r="P37">
            <v>0.40088907877188862</v>
          </cell>
        </row>
        <row r="38">
          <cell r="P38">
            <v>0.40863012360172962</v>
          </cell>
        </row>
      </sheetData>
      <sheetData sheetId="26" refreshError="1">
        <row r="10">
          <cell r="Q10">
            <v>0.52923847203632746</v>
          </cell>
        </row>
        <row r="11">
          <cell r="Q11">
            <v>0.56790534399540638</v>
          </cell>
        </row>
        <row r="12">
          <cell r="Q12">
            <v>0.51857884040096602</v>
          </cell>
        </row>
        <row r="14">
          <cell r="Q14">
            <v>0.57925174957673153</v>
          </cell>
        </row>
        <row r="15">
          <cell r="Q15">
            <v>0.60541530215070938</v>
          </cell>
        </row>
        <row r="16">
          <cell r="Q16">
            <v>0.60541530215070938</v>
          </cell>
        </row>
        <row r="17">
          <cell r="Q17">
            <v>0.5982797878123518</v>
          </cell>
        </row>
      </sheetData>
      <sheetData sheetId="27" refreshError="1">
        <row r="11">
          <cell r="O11">
            <v>0.52796276384828833</v>
          </cell>
        </row>
        <row r="12">
          <cell r="O12">
            <v>0.41018539696331158</v>
          </cell>
        </row>
        <row r="13">
          <cell r="O13">
            <v>0.50205115636296826</v>
          </cell>
        </row>
        <row r="14">
          <cell r="O14">
            <v>0.44342988204038908</v>
          </cell>
        </row>
        <row r="15">
          <cell r="O15">
            <v>0.51822589122823037</v>
          </cell>
        </row>
        <row r="16">
          <cell r="O16">
            <v>0.52787083285437686</v>
          </cell>
        </row>
        <row r="17">
          <cell r="O17">
            <v>0.48053760943314378</v>
          </cell>
        </row>
        <row r="18">
          <cell r="O18">
            <v>0.41140525191240035</v>
          </cell>
        </row>
        <row r="19">
          <cell r="O19">
            <v>0.47706702402448475</v>
          </cell>
        </row>
        <row r="20">
          <cell r="O20">
            <v>0.41208151940824728</v>
          </cell>
        </row>
        <row r="21">
          <cell r="O21">
            <v>0.49830305343896864</v>
          </cell>
        </row>
        <row r="22">
          <cell r="O22">
            <v>0.45005808791077273</v>
          </cell>
        </row>
        <row r="23">
          <cell r="O23">
            <v>0.48972052560104573</v>
          </cell>
        </row>
        <row r="24">
          <cell r="O24">
            <v>0.51081754150886638</v>
          </cell>
        </row>
        <row r="25">
          <cell r="O25">
            <v>0.50242879232697801</v>
          </cell>
        </row>
        <row r="26">
          <cell r="O26">
            <v>0.45449061668442525</v>
          </cell>
        </row>
        <row r="27">
          <cell r="O27">
            <v>0.38367572808918354</v>
          </cell>
        </row>
        <row r="28">
          <cell r="O28">
            <v>0.52479653603299647</v>
          </cell>
        </row>
        <row r="29">
          <cell r="O29">
            <v>0.49249302100541292</v>
          </cell>
        </row>
        <row r="30">
          <cell r="O30">
            <v>0.45317808570321882</v>
          </cell>
        </row>
        <row r="31">
          <cell r="O31">
            <v>0.38601765744820021</v>
          </cell>
        </row>
        <row r="32">
          <cell r="O32">
            <v>0.46405404532705258</v>
          </cell>
        </row>
        <row r="33">
          <cell r="O33">
            <v>0.41181875345080049</v>
          </cell>
        </row>
        <row r="34">
          <cell r="O34">
            <v>0.42926504381466096</v>
          </cell>
        </row>
      </sheetData>
      <sheetData sheetId="28" refreshError="1">
        <row r="12">
          <cell r="O12">
            <v>0.48455282130987071</v>
          </cell>
        </row>
        <row r="14">
          <cell r="O14">
            <v>0.48473139273844218</v>
          </cell>
        </row>
        <row r="15">
          <cell r="O15">
            <v>0.42737106171285938</v>
          </cell>
        </row>
        <row r="16">
          <cell r="O16">
            <v>0.48069875125944955</v>
          </cell>
        </row>
        <row r="18">
          <cell r="O18">
            <v>0.46274249568125192</v>
          </cell>
        </row>
        <row r="19">
          <cell r="O19">
            <v>0.36930961263296752</v>
          </cell>
        </row>
        <row r="20">
          <cell r="O20">
            <v>0.34041425798761288</v>
          </cell>
        </row>
        <row r="21">
          <cell r="O21">
            <v>0.35937779445114937</v>
          </cell>
        </row>
        <row r="22">
          <cell r="O22">
            <v>0.45418377294334722</v>
          </cell>
        </row>
        <row r="23">
          <cell r="O23">
            <v>0.36293112868649502</v>
          </cell>
        </row>
        <row r="24">
          <cell r="O24">
            <v>0.4491090377427705</v>
          </cell>
        </row>
        <row r="25">
          <cell r="O25">
            <v>0.39443006219967741</v>
          </cell>
        </row>
        <row r="26">
          <cell r="O26">
            <v>0.28207011446154329</v>
          </cell>
        </row>
        <row r="27">
          <cell r="O27">
            <v>0.26311977108318763</v>
          </cell>
        </row>
        <row r="28">
          <cell r="O28">
            <v>0.31277702801868901</v>
          </cell>
        </row>
        <row r="29">
          <cell r="O29">
            <v>0.2667988996932768</v>
          </cell>
        </row>
        <row r="30">
          <cell r="O30">
            <v>0.42125247205902383</v>
          </cell>
        </row>
        <row r="31">
          <cell r="O31">
            <v>0.27596146100920127</v>
          </cell>
        </row>
        <row r="32">
          <cell r="O32">
            <v>0.35491707827117108</v>
          </cell>
        </row>
        <row r="33">
          <cell r="O33">
            <v>0.3707176244609835</v>
          </cell>
        </row>
        <row r="34">
          <cell r="O34">
            <v>0.42916532397837159</v>
          </cell>
        </row>
        <row r="35">
          <cell r="O35">
            <v>0.45394522710159796</v>
          </cell>
        </row>
        <row r="36">
          <cell r="O36">
            <v>0.49567444921809517</v>
          </cell>
        </row>
        <row r="37">
          <cell r="O37">
            <v>0.48315517909545802</v>
          </cell>
        </row>
        <row r="40">
          <cell r="O40">
            <v>0.41331417652532138</v>
          </cell>
        </row>
        <row r="41">
          <cell r="O41">
            <v>0.30592571203595237</v>
          </cell>
        </row>
        <row r="42">
          <cell r="O42">
            <v>0.32667218320168578</v>
          </cell>
        </row>
        <row r="43">
          <cell r="O43">
            <v>0.26535571594751367</v>
          </cell>
        </row>
        <row r="44">
          <cell r="O44">
            <v>0.26895826760744235</v>
          </cell>
        </row>
        <row r="45">
          <cell r="O45">
            <v>0.20892633753043025</v>
          </cell>
        </row>
        <row r="46">
          <cell r="O46">
            <v>0.20922820565723987</v>
          </cell>
        </row>
        <row r="47">
          <cell r="O47">
            <v>0.33938829410002014</v>
          </cell>
        </row>
        <row r="48">
          <cell r="O48">
            <v>0.41847376291888033</v>
          </cell>
        </row>
        <row r="49">
          <cell r="O49">
            <v>0.44070427146057745</v>
          </cell>
        </row>
        <row r="50">
          <cell r="O50">
            <v>0.43758664537342662</v>
          </cell>
        </row>
        <row r="51">
          <cell r="O51">
            <v>0.4416637962046267</v>
          </cell>
        </row>
        <row r="52">
          <cell r="O52">
            <v>0.47289523267501393</v>
          </cell>
        </row>
        <row r="53">
          <cell r="O53">
            <v>0.39210447113880076</v>
          </cell>
        </row>
        <row r="54">
          <cell r="O54">
            <v>0.41151103952833579</v>
          </cell>
        </row>
        <row r="55">
          <cell r="O55">
            <v>0.41782248142337436</v>
          </cell>
        </row>
        <row r="56">
          <cell r="O56">
            <v>0.37803326763736045</v>
          </cell>
        </row>
        <row r="57">
          <cell r="O57">
            <v>0.4438578041371018</v>
          </cell>
        </row>
        <row r="58">
          <cell r="O58">
            <v>0.41254526552804677</v>
          </cell>
        </row>
        <row r="59">
          <cell r="O59">
            <v>0.4017591755519016</v>
          </cell>
        </row>
      </sheetData>
      <sheetData sheetId="29" refreshError="1"/>
      <sheetData sheetId="30" refreshError="1">
        <row r="12">
          <cell r="O12">
            <v>0.36142496592175288</v>
          </cell>
        </row>
      </sheetData>
      <sheetData sheetId="31" refreshError="1">
        <row r="13">
          <cell r="O13">
            <v>0.66546909173359259</v>
          </cell>
        </row>
        <row r="14">
          <cell r="O14">
            <v>0.7893465404491472</v>
          </cell>
        </row>
        <row r="16">
          <cell r="O16">
            <v>0.77838447592245552</v>
          </cell>
        </row>
        <row r="17">
          <cell r="O17">
            <v>0.77838447592245552</v>
          </cell>
        </row>
        <row r="18">
          <cell r="O18">
            <v>0.77838447592245552</v>
          </cell>
        </row>
        <row r="19">
          <cell r="O19">
            <v>0.78688952598626805</v>
          </cell>
        </row>
        <row r="20">
          <cell r="O20">
            <v>0.76343620611333063</v>
          </cell>
        </row>
        <row r="21">
          <cell r="O21">
            <v>0.77558902977574384</v>
          </cell>
        </row>
      </sheetData>
      <sheetData sheetId="32" refreshError="1">
        <row r="13">
          <cell r="S13">
            <v>0.721979240838305</v>
          </cell>
        </row>
        <row r="14">
          <cell r="S14">
            <v>0.5546347171438204</v>
          </cell>
        </row>
        <row r="16">
          <cell r="S16">
            <v>0.47446684173281495</v>
          </cell>
        </row>
        <row r="17">
          <cell r="S17">
            <v>0.42441207122795788</v>
          </cell>
        </row>
        <row r="18">
          <cell r="S18">
            <v>0.51861603219498875</v>
          </cell>
        </row>
        <row r="19">
          <cell r="S19">
            <v>0.57112806232730329</v>
          </cell>
        </row>
        <row r="20">
          <cell r="S20">
            <v>0.53974273432900122</v>
          </cell>
        </row>
        <row r="21">
          <cell r="S21">
            <v>0.54263856766233465</v>
          </cell>
        </row>
        <row r="23">
          <cell r="S23">
            <v>0.42813834494092334</v>
          </cell>
        </row>
        <row r="24">
          <cell r="S24">
            <v>0.42813834494092334</v>
          </cell>
        </row>
        <row r="25">
          <cell r="S25">
            <v>0.42813834494092334</v>
          </cell>
        </row>
        <row r="26">
          <cell r="S26">
            <v>0.45521878786489434</v>
          </cell>
        </row>
        <row r="27">
          <cell r="S27">
            <v>0.4176672403436546</v>
          </cell>
        </row>
        <row r="28">
          <cell r="S28">
            <v>0.41331981373153065</v>
          </cell>
        </row>
        <row r="29">
          <cell r="S29">
            <v>0.53986808928905605</v>
          </cell>
        </row>
        <row r="30">
          <cell r="S30">
            <v>0.55868985450782838</v>
          </cell>
        </row>
        <row r="32">
          <cell r="S32">
            <v>0.6019824116657303</v>
          </cell>
        </row>
        <row r="33">
          <cell r="S33">
            <v>0.59052173811236186</v>
          </cell>
        </row>
        <row r="34">
          <cell r="S34">
            <v>0.63664560180186169</v>
          </cell>
        </row>
        <row r="37">
          <cell r="S37">
            <v>0.44173705127220886</v>
          </cell>
        </row>
        <row r="38">
          <cell r="S38">
            <v>0.44173705127220886</v>
          </cell>
        </row>
        <row r="39">
          <cell r="S39">
            <v>0.56748802015807109</v>
          </cell>
        </row>
        <row r="40">
          <cell r="S40">
            <v>0.44173705127220886</v>
          </cell>
        </row>
        <row r="41">
          <cell r="S41">
            <v>0.16114760641547587</v>
          </cell>
        </row>
        <row r="42">
          <cell r="S42">
            <v>0.10751332839924495</v>
          </cell>
        </row>
      </sheetData>
      <sheetData sheetId="33" refreshError="1">
        <row r="11">
          <cell r="O11">
            <v>0.65329497813341797</v>
          </cell>
        </row>
        <row r="12">
          <cell r="O12">
            <v>0.61260150634774235</v>
          </cell>
        </row>
      </sheetData>
      <sheetData sheetId="34" refreshError="1">
        <row r="11">
          <cell r="N11">
            <v>0.65695533162335662</v>
          </cell>
        </row>
      </sheetData>
      <sheetData sheetId="35" refreshError="1">
        <row r="13">
          <cell r="O13">
            <v>0.57975842621059848</v>
          </cell>
        </row>
        <row r="14">
          <cell r="O14">
            <v>0.58292522288006654</v>
          </cell>
        </row>
        <row r="15">
          <cell r="O15">
            <v>0.58292522288006654</v>
          </cell>
        </row>
        <row r="16">
          <cell r="O16">
            <v>0.5801562085168801</v>
          </cell>
        </row>
        <row r="17">
          <cell r="O17">
            <v>0.5801562085168801</v>
          </cell>
        </row>
        <row r="18">
          <cell r="O18">
            <v>0.58461123570853035</v>
          </cell>
        </row>
        <row r="19">
          <cell r="O19">
            <v>0.58461123570853035</v>
          </cell>
        </row>
        <row r="20">
          <cell r="O20">
            <v>0.58461123570853035</v>
          </cell>
        </row>
        <row r="21">
          <cell r="O21">
            <v>0.5801562085168801</v>
          </cell>
        </row>
        <row r="22">
          <cell r="O22">
            <v>0.5801562085168801</v>
          </cell>
        </row>
        <row r="23">
          <cell r="O23">
            <v>0.5801562085168801</v>
          </cell>
        </row>
        <row r="24">
          <cell r="O24">
            <v>0.5801562085168801</v>
          </cell>
        </row>
        <row r="25">
          <cell r="O25">
            <v>0.58639324658519043</v>
          </cell>
        </row>
        <row r="26">
          <cell r="O26">
            <v>0.58461123570853035</v>
          </cell>
        </row>
        <row r="27">
          <cell r="O27">
            <v>0.5801562085168801</v>
          </cell>
        </row>
        <row r="28">
          <cell r="O28">
            <v>0.58609624477241384</v>
          </cell>
        </row>
        <row r="29">
          <cell r="O29">
            <v>0.5801562085168801</v>
          </cell>
        </row>
        <row r="30">
          <cell r="O30">
            <v>0.58461123570853035</v>
          </cell>
        </row>
        <row r="31">
          <cell r="O31">
            <v>0.58461123570853035</v>
          </cell>
        </row>
        <row r="32">
          <cell r="O32">
            <v>0.58461123570853035</v>
          </cell>
        </row>
        <row r="33">
          <cell r="O33">
            <v>0.58609624477241384</v>
          </cell>
        </row>
        <row r="34">
          <cell r="O34">
            <v>0.58639324658519043</v>
          </cell>
        </row>
        <row r="35">
          <cell r="O35">
            <v>0.58461123570853035</v>
          </cell>
        </row>
        <row r="36">
          <cell r="O36">
            <v>0.58461123570853035</v>
          </cell>
        </row>
        <row r="37">
          <cell r="O37">
            <v>0.5801562085168801</v>
          </cell>
        </row>
        <row r="38">
          <cell r="O38">
            <v>0.5801562085168801</v>
          </cell>
        </row>
        <row r="39">
          <cell r="O39">
            <v>0.5801562085168801</v>
          </cell>
        </row>
        <row r="40">
          <cell r="O40">
            <v>0.5801562085168801</v>
          </cell>
        </row>
        <row r="41">
          <cell r="O41">
            <v>0.55725154385359754</v>
          </cell>
        </row>
        <row r="42">
          <cell r="O42">
            <v>0.40640342751282649</v>
          </cell>
        </row>
        <row r="43">
          <cell r="O43">
            <v>0.40640342751282649</v>
          </cell>
        </row>
        <row r="44">
          <cell r="O44">
            <v>0.55632227296615977</v>
          </cell>
        </row>
        <row r="45">
          <cell r="O45">
            <v>0.40699594919158044</v>
          </cell>
        </row>
        <row r="46">
          <cell r="O46">
            <v>0.40699594919158044</v>
          </cell>
        </row>
        <row r="47">
          <cell r="O47">
            <v>0.4356594299618276</v>
          </cell>
        </row>
        <row r="48">
          <cell r="O48">
            <v>0.41149323589664211</v>
          </cell>
        </row>
        <row r="49">
          <cell r="O49">
            <v>0.42546738722077143</v>
          </cell>
        </row>
        <row r="50">
          <cell r="O50">
            <v>0.430561904193972</v>
          </cell>
        </row>
        <row r="51">
          <cell r="O51">
            <v>0.43438279192387236</v>
          </cell>
        </row>
        <row r="52">
          <cell r="O52">
            <v>0.59532361728517869</v>
          </cell>
        </row>
        <row r="53">
          <cell r="O53">
            <v>0.59459043232497966</v>
          </cell>
        </row>
        <row r="54">
          <cell r="O54">
            <v>0.59459043232497966</v>
          </cell>
        </row>
        <row r="55">
          <cell r="O55">
            <v>0.59771843014039372</v>
          </cell>
        </row>
        <row r="56">
          <cell r="O56">
            <v>0.59771843014039372</v>
          </cell>
        </row>
        <row r="57">
          <cell r="O57">
            <v>0.59771843014039361</v>
          </cell>
        </row>
        <row r="58">
          <cell r="O58">
            <v>0.59459043232497966</v>
          </cell>
        </row>
        <row r="59">
          <cell r="O59">
            <v>0.59459043232497966</v>
          </cell>
        </row>
        <row r="60">
          <cell r="O60">
            <v>0.59459043232497966</v>
          </cell>
        </row>
        <row r="61">
          <cell r="O61">
            <v>0.59459043232497966</v>
          </cell>
        </row>
        <row r="62">
          <cell r="O62">
            <v>0.59896962926655939</v>
          </cell>
        </row>
        <row r="63">
          <cell r="O63">
            <v>0.59771843014039372</v>
          </cell>
        </row>
        <row r="64">
          <cell r="O64">
            <v>0.59459043232497966</v>
          </cell>
        </row>
        <row r="65">
          <cell r="O65">
            <v>0.59876109607886496</v>
          </cell>
        </row>
        <row r="66">
          <cell r="O66">
            <v>0.59459043232497966</v>
          </cell>
        </row>
        <row r="67">
          <cell r="O67">
            <v>0.59771843014039372</v>
          </cell>
        </row>
        <row r="68">
          <cell r="O68">
            <v>0.59771843014039361</v>
          </cell>
        </row>
        <row r="69">
          <cell r="O69">
            <v>0.59771843014039361</v>
          </cell>
        </row>
        <row r="70">
          <cell r="O70">
            <v>0.59876109607886496</v>
          </cell>
        </row>
        <row r="71">
          <cell r="O71">
            <v>0.59896962926655939</v>
          </cell>
        </row>
        <row r="72">
          <cell r="O72">
            <v>0.59771843014039372</v>
          </cell>
        </row>
        <row r="73">
          <cell r="O73">
            <v>0.59771843014039361</v>
          </cell>
        </row>
        <row r="74">
          <cell r="O74">
            <v>0.59459043232497966</v>
          </cell>
        </row>
        <row r="75">
          <cell r="O75">
            <v>0.59459043232497966</v>
          </cell>
        </row>
        <row r="76">
          <cell r="O76">
            <v>0.59459043232497966</v>
          </cell>
        </row>
        <row r="77">
          <cell r="O77">
            <v>0.59459043232497966</v>
          </cell>
        </row>
        <row r="78">
          <cell r="O78">
            <v>0.58095406060278065</v>
          </cell>
        </row>
        <row r="79">
          <cell r="O79">
            <v>0.58664461941860135</v>
          </cell>
        </row>
      </sheetData>
      <sheetData sheetId="36" refreshError="1">
        <row r="12">
          <cell r="P12">
            <v>0.53887844718095312</v>
          </cell>
        </row>
        <row r="13">
          <cell r="P13">
            <v>0.53887844718095312</v>
          </cell>
        </row>
        <row r="14">
          <cell r="P14">
            <v>0.52863303262956807</v>
          </cell>
        </row>
        <row r="15">
          <cell r="P15">
            <v>0.51427726473780488</v>
          </cell>
        </row>
        <row r="16">
          <cell r="P16">
            <v>0.51296387434538593</v>
          </cell>
        </row>
        <row r="17">
          <cell r="P17">
            <v>0.53729608997503964</v>
          </cell>
        </row>
        <row r="18">
          <cell r="P18">
            <v>0.53856037922270195</v>
          </cell>
        </row>
        <row r="19">
          <cell r="P19">
            <v>0.57952678145441161</v>
          </cell>
        </row>
        <row r="20">
          <cell r="P20">
            <v>0.57560710925506275</v>
          </cell>
        </row>
        <row r="21">
          <cell r="P21">
            <v>0.56104128262956809</v>
          </cell>
        </row>
        <row r="22">
          <cell r="P22">
            <v>0.53646834718095304</v>
          </cell>
        </row>
        <row r="23">
          <cell r="P23">
            <v>0.52370108113418479</v>
          </cell>
        </row>
        <row r="24">
          <cell r="P24">
            <v>0.56468303262956809</v>
          </cell>
        </row>
        <row r="25">
          <cell r="P25">
            <v>0.46495021748546594</v>
          </cell>
        </row>
        <row r="26">
          <cell r="P26">
            <v>0.56374969929623475</v>
          </cell>
        </row>
        <row r="27">
          <cell r="P27">
            <v>0.61794672599892686</v>
          </cell>
        </row>
        <row r="28">
          <cell r="P28">
            <v>0.61241581818757695</v>
          </cell>
        </row>
        <row r="29">
          <cell r="P29">
            <v>0.42130316746915725</v>
          </cell>
        </row>
        <row r="30">
          <cell r="P30">
            <v>0.59997566877887221</v>
          </cell>
        </row>
        <row r="31">
          <cell r="P31">
            <v>0.53884296689986422</v>
          </cell>
        </row>
        <row r="32">
          <cell r="P32">
            <v>0.555020447180953</v>
          </cell>
        </row>
        <row r="34">
          <cell r="P34">
            <v>0.46065507089085039</v>
          </cell>
        </row>
        <row r="35">
          <cell r="P35">
            <v>0.52083319589085042</v>
          </cell>
        </row>
        <row r="36">
          <cell r="P36">
            <v>0.53531991464085038</v>
          </cell>
        </row>
        <row r="38">
          <cell r="P38">
            <v>0.50286914188882725</v>
          </cell>
        </row>
        <row r="39">
          <cell r="P39">
            <v>0.51454961411104949</v>
          </cell>
        </row>
        <row r="40">
          <cell r="P40">
            <v>0.54010654022088156</v>
          </cell>
        </row>
        <row r="41">
          <cell r="P41">
            <v>0.6752555685449424</v>
          </cell>
        </row>
        <row r="42">
          <cell r="P42">
            <v>0.50168306253259587</v>
          </cell>
        </row>
        <row r="44">
          <cell r="P44">
            <v>0.43964886444033674</v>
          </cell>
        </row>
        <row r="45">
          <cell r="P45">
            <v>0.41953871402509196</v>
          </cell>
        </row>
        <row r="46">
          <cell r="P46">
            <v>0.42872973675236475</v>
          </cell>
        </row>
        <row r="47">
          <cell r="P47">
            <v>0.49515625464915197</v>
          </cell>
        </row>
        <row r="48">
          <cell r="P48">
            <v>0.39824160625283156</v>
          </cell>
        </row>
        <row r="49">
          <cell r="P49">
            <v>0.60517439496934844</v>
          </cell>
        </row>
        <row r="50">
          <cell r="P50">
            <v>0.39194832868720891</v>
          </cell>
        </row>
        <row r="51">
          <cell r="P51">
            <v>0.48527784580808914</v>
          </cell>
        </row>
        <row r="52">
          <cell r="P52">
            <v>0.42110793388478118</v>
          </cell>
        </row>
        <row r="53">
          <cell r="P53">
            <v>0.48650666202054232</v>
          </cell>
        </row>
        <row r="54">
          <cell r="P54">
            <v>0.48941151793408105</v>
          </cell>
        </row>
        <row r="55">
          <cell r="P55">
            <v>0.48941151793408105</v>
          </cell>
        </row>
        <row r="56">
          <cell r="P56">
            <v>0.49323582868720889</v>
          </cell>
        </row>
        <row r="57">
          <cell r="P57">
            <v>0.51678039625110561</v>
          </cell>
        </row>
        <row r="59">
          <cell r="P59">
            <v>0.3569878944989382</v>
          </cell>
        </row>
        <row r="61">
          <cell r="P61">
            <v>0.44203804967587296</v>
          </cell>
        </row>
        <row r="62">
          <cell r="P62">
            <v>0.44231443592187486</v>
          </cell>
        </row>
        <row r="63">
          <cell r="P63">
            <v>0.43319777464071385</v>
          </cell>
        </row>
        <row r="64">
          <cell r="P64">
            <v>0.4726793480016383</v>
          </cell>
        </row>
        <row r="65">
          <cell r="P65">
            <v>0.48526898137642033</v>
          </cell>
        </row>
        <row r="66">
          <cell r="P66">
            <v>0.43385622516293404</v>
          </cell>
        </row>
        <row r="67">
          <cell r="P67">
            <v>0.44356910927687265</v>
          </cell>
        </row>
        <row r="68">
          <cell r="P68">
            <v>0.46988519180057958</v>
          </cell>
        </row>
        <row r="69">
          <cell r="P69">
            <v>0.4680553410633938</v>
          </cell>
        </row>
        <row r="70">
          <cell r="P70">
            <v>0.45223512635434687</v>
          </cell>
        </row>
        <row r="71">
          <cell r="P71">
            <v>0.43170130171337934</v>
          </cell>
        </row>
        <row r="72">
          <cell r="P72">
            <v>0.5080752089166477</v>
          </cell>
        </row>
        <row r="76">
          <cell r="P76">
            <v>0.31959843400491222</v>
          </cell>
        </row>
        <row r="77">
          <cell r="P77">
            <v>0.48695417268076641</v>
          </cell>
        </row>
        <row r="78">
          <cell r="P78">
            <v>0.50784594539465711</v>
          </cell>
        </row>
        <row r="79">
          <cell r="P79">
            <v>0.618512240209391</v>
          </cell>
        </row>
        <row r="80">
          <cell r="P80">
            <v>0.60376611622335608</v>
          </cell>
        </row>
        <row r="81">
          <cell r="P81">
            <v>0.60638080053455634</v>
          </cell>
        </row>
        <row r="82">
          <cell r="P82">
            <v>0.62038939584327368</v>
          </cell>
        </row>
        <row r="84">
          <cell r="P84">
            <v>0.6176251365214358</v>
          </cell>
        </row>
        <row r="85">
          <cell r="P85">
            <v>0.61749213652143586</v>
          </cell>
        </row>
        <row r="86">
          <cell r="P86">
            <v>0.57302647734136403</v>
          </cell>
        </row>
        <row r="87">
          <cell r="P87">
            <v>0.61426879141281465</v>
          </cell>
        </row>
        <row r="88">
          <cell r="P88">
            <v>0.58532265223669522</v>
          </cell>
        </row>
        <row r="89">
          <cell r="P89">
            <v>0.37718970623415238</v>
          </cell>
        </row>
        <row r="90">
          <cell r="P90">
            <v>0.6463493214086673</v>
          </cell>
        </row>
        <row r="91">
          <cell r="P91">
            <v>0.56714916954841343</v>
          </cell>
        </row>
        <row r="92">
          <cell r="P92">
            <v>0.56938938383402105</v>
          </cell>
        </row>
        <row r="93">
          <cell r="P93">
            <v>0.59992713744432014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дон"/>
      <sheetName val="гимнаст"/>
      <sheetName val="внутрисуст.иньек"/>
      <sheetName val="прочие"/>
      <sheetName val="фитотер."/>
      <sheetName val="кишеч.проц."/>
      <sheetName val="физиотер"/>
      <sheetName val="орошение"/>
      <sheetName val="грязелеч"/>
      <sheetName val="консультации"/>
      <sheetName val="уролог"/>
      <sheetName val="гинекол"/>
      <sheetName val="реабилит"/>
      <sheetName val="гирудо"/>
      <sheetName val="Магнитотурб"/>
      <sheetName val="ударно-волн."/>
      <sheetName val="вытяж"/>
      <sheetName val="лор каб."/>
      <sheetName val="биорезон"/>
      <sheetName val="Вега"/>
      <sheetName val="по Герасимову"/>
      <sheetName val="лаеннекпунк"/>
      <sheetName val="рефлекс"/>
      <sheetName val="Процед"/>
      <sheetName val="водолечение"/>
      <sheetName val="функц.диаг"/>
      <sheetName val="УЗИ"/>
      <sheetName val="стоматология"/>
      <sheetName val="плазмолифт"/>
      <sheetName val="карбоксит"/>
      <sheetName val="озонотер"/>
      <sheetName val="омега"/>
      <sheetName val="лимфодр"/>
      <sheetName val="массаж"/>
      <sheetName val="лабор"/>
      <sheetName val="аренда"/>
      <sheetName val="кедровая бочка"/>
      <sheetName val="общехоз"/>
      <sheetName val="общепроиз"/>
      <sheetName val="стирка"/>
      <sheetName val="площади"/>
      <sheetName val="общ.пл"/>
      <sheetName val="амортиз"/>
      <sheetName val="амортиз (17)"/>
      <sheetName val="Лист2"/>
    </sheetNames>
    <sheetDataSet>
      <sheetData sheetId="0" refreshError="1"/>
      <sheetData sheetId="1" refreshError="1">
        <row r="12">
          <cell r="P12">
            <v>0.43371256741160713</v>
          </cell>
        </row>
        <row r="13">
          <cell r="P13">
            <v>0.4625694632870852</v>
          </cell>
        </row>
        <row r="14">
          <cell r="P14">
            <v>0.43853769978949536</v>
          </cell>
        </row>
        <row r="15">
          <cell r="P15">
            <v>0.89665995987264302</v>
          </cell>
        </row>
        <row r="16">
          <cell r="P16">
            <v>0.34333818114147108</v>
          </cell>
        </row>
        <row r="17">
          <cell r="P17">
            <v>0.34333818114147108</v>
          </cell>
        </row>
        <row r="18">
          <cell r="P18">
            <v>0.37436603087399245</v>
          </cell>
        </row>
        <row r="19">
          <cell r="P19">
            <v>0.44311592340359868</v>
          </cell>
        </row>
        <row r="20">
          <cell r="P20">
            <v>0.44006556810542991</v>
          </cell>
        </row>
        <row r="22">
          <cell r="P22">
            <v>0.44662683736676889</v>
          </cell>
        </row>
        <row r="23">
          <cell r="P23">
            <v>0.45239416078645045</v>
          </cell>
        </row>
        <row r="25">
          <cell r="P25">
            <v>0.44126373861053175</v>
          </cell>
        </row>
        <row r="26">
          <cell r="P26">
            <v>0.44653791736616028</v>
          </cell>
        </row>
      </sheetData>
      <sheetData sheetId="2" refreshError="1">
        <row r="12">
          <cell r="N12">
            <v>0.24772968958020414</v>
          </cell>
        </row>
        <row r="18">
          <cell r="N18">
            <v>0.48210676851100526</v>
          </cell>
        </row>
      </sheetData>
      <sheetData sheetId="3" refreshError="1">
        <row r="11">
          <cell r="R11">
            <v>0.35805318554085552</v>
          </cell>
        </row>
        <row r="12">
          <cell r="R12">
            <v>0.44704823461354576</v>
          </cell>
        </row>
      </sheetData>
      <sheetData sheetId="4" refreshError="1">
        <row r="31">
          <cell r="O31">
            <v>0.69969403862996071</v>
          </cell>
        </row>
        <row r="32">
          <cell r="O32">
            <v>0.72162352567908272</v>
          </cell>
        </row>
        <row r="33">
          <cell r="O33">
            <v>0.77563558615618033</v>
          </cell>
        </row>
        <row r="34">
          <cell r="O34">
            <v>0.75698881560794895</v>
          </cell>
        </row>
        <row r="35">
          <cell r="O35">
            <v>-2.162909257358061E-4</v>
          </cell>
        </row>
      </sheetData>
      <sheetData sheetId="5" refreshError="1">
        <row r="12">
          <cell r="N12">
            <v>0.65554196305561141</v>
          </cell>
        </row>
        <row r="13">
          <cell r="N13">
            <v>0.75298702879266421</v>
          </cell>
        </row>
        <row r="14">
          <cell r="N14">
            <v>0.65979809771268561</v>
          </cell>
        </row>
        <row r="15">
          <cell r="N15">
            <v>0.75175805829637732</v>
          </cell>
        </row>
      </sheetData>
      <sheetData sheetId="6" refreshError="1">
        <row r="11">
          <cell r="N11">
            <v>0.56115137886399269</v>
          </cell>
        </row>
        <row r="12">
          <cell r="N12">
            <v>0.53638352172113546</v>
          </cell>
        </row>
        <row r="13">
          <cell r="N13">
            <v>0.57826032421294704</v>
          </cell>
        </row>
        <row r="14">
          <cell r="N14">
            <v>0.56115137886399269</v>
          </cell>
        </row>
        <row r="16">
          <cell r="N16">
            <v>0.53638352172113557</v>
          </cell>
        </row>
        <row r="17">
          <cell r="N17">
            <v>0.4476792264267711</v>
          </cell>
        </row>
        <row r="19">
          <cell r="N19">
            <v>0.56115137886399269</v>
          </cell>
        </row>
        <row r="20">
          <cell r="N20">
            <v>0.49052214293625807</v>
          </cell>
        </row>
        <row r="21">
          <cell r="N21">
            <v>0.49634756614682363</v>
          </cell>
        </row>
        <row r="22">
          <cell r="N22">
            <v>0.42925882747246785</v>
          </cell>
        </row>
        <row r="23">
          <cell r="N23">
            <v>0.51975852172113557</v>
          </cell>
        </row>
        <row r="24">
          <cell r="N24">
            <v>0.48288088148468905</v>
          </cell>
        </row>
        <row r="25">
          <cell r="N25">
            <v>0.38830499868022028</v>
          </cell>
        </row>
        <row r="26">
          <cell r="N26">
            <v>0.47213059205399305</v>
          </cell>
        </row>
        <row r="27">
          <cell r="N27">
            <v>0.52215910266726429</v>
          </cell>
        </row>
        <row r="28">
          <cell r="N28">
            <v>0.51818066218325876</v>
          </cell>
        </row>
        <row r="29">
          <cell r="N29">
            <v>0.44081075567043332</v>
          </cell>
        </row>
      </sheetData>
      <sheetData sheetId="7" refreshError="1">
        <row r="11">
          <cell r="O11">
            <v>0.56319402323986878</v>
          </cell>
        </row>
        <row r="12">
          <cell r="O12">
            <v>0.75458384378042431</v>
          </cell>
        </row>
        <row r="13">
          <cell r="O13">
            <v>0.78893088731500627</v>
          </cell>
        </row>
        <row r="14">
          <cell r="O14">
            <v>0.4731845948185206</v>
          </cell>
        </row>
        <row r="15">
          <cell r="O15">
            <v>0.72105668509252441</v>
          </cell>
        </row>
        <row r="16">
          <cell r="O16">
            <v>0.65741452807531386</v>
          </cell>
        </row>
        <row r="17">
          <cell r="O17">
            <v>0.75627229335047275</v>
          </cell>
        </row>
      </sheetData>
      <sheetData sheetId="8" refreshError="1">
        <row r="12">
          <cell r="O12">
            <v>0.56819009547598187</v>
          </cell>
        </row>
        <row r="13">
          <cell r="O13">
            <v>0.66532562449361254</v>
          </cell>
        </row>
        <row r="14">
          <cell r="O14">
            <v>0.60874385762169814</v>
          </cell>
        </row>
        <row r="15">
          <cell r="O15">
            <v>0.5777731191995843</v>
          </cell>
        </row>
        <row r="16">
          <cell r="O16">
            <v>0.58775396425411242</v>
          </cell>
        </row>
      </sheetData>
      <sheetData sheetId="9" refreshError="1">
        <row r="12">
          <cell r="N12">
            <v>0.73794075128838743</v>
          </cell>
        </row>
        <row r="13">
          <cell r="N13">
            <v>0.72363669951131504</v>
          </cell>
        </row>
        <row r="14">
          <cell r="N14">
            <v>0.7456305315731131</v>
          </cell>
        </row>
        <row r="15">
          <cell r="N15">
            <v>0.73470998312131996</v>
          </cell>
        </row>
        <row r="16">
          <cell r="N16">
            <v>0.7456305315731131</v>
          </cell>
        </row>
        <row r="17">
          <cell r="N17">
            <v>0.73470998312131996</v>
          </cell>
        </row>
        <row r="18">
          <cell r="N18">
            <v>0.74034811297489078</v>
          </cell>
        </row>
        <row r="19">
          <cell r="N19">
            <v>0.72710330033987991</v>
          </cell>
        </row>
        <row r="20">
          <cell r="N20">
            <v>0.74392032709034728</v>
          </cell>
        </row>
        <row r="21">
          <cell r="N21">
            <v>0.73224728866613731</v>
          </cell>
        </row>
        <row r="22">
          <cell r="N22">
            <v>0.73902794688874385</v>
          </cell>
        </row>
        <row r="23">
          <cell r="N23">
            <v>0.7252022611758282</v>
          </cell>
        </row>
        <row r="24">
          <cell r="N24">
            <v>0.74656065926264137</v>
          </cell>
        </row>
        <row r="25">
          <cell r="N25">
            <v>0.73604936699424051</v>
          </cell>
        </row>
        <row r="26">
          <cell r="N26">
            <v>0.73708652617382175</v>
          </cell>
        </row>
        <row r="27">
          <cell r="N27">
            <v>0.72240661534634054</v>
          </cell>
        </row>
        <row r="28">
          <cell r="N28">
            <v>0.73506744863030293</v>
          </cell>
        </row>
        <row r="29">
          <cell r="N29">
            <v>0.71949914368367329</v>
          </cell>
        </row>
        <row r="30">
          <cell r="N30">
            <v>0.73467916448731851</v>
          </cell>
        </row>
        <row r="31">
          <cell r="N31">
            <v>0.71894001451777578</v>
          </cell>
        </row>
        <row r="32">
          <cell r="N32">
            <v>0.74757019803440072</v>
          </cell>
        </row>
        <row r="33">
          <cell r="N33">
            <v>0.7375031028255743</v>
          </cell>
        </row>
        <row r="34">
          <cell r="N34">
            <v>0.74757019803440072</v>
          </cell>
        </row>
        <row r="35">
          <cell r="N35">
            <v>0.7375031028255743</v>
          </cell>
        </row>
        <row r="36">
          <cell r="N36">
            <v>0.73871731957435627</v>
          </cell>
        </row>
        <row r="37">
          <cell r="N37">
            <v>0.72475495784311017</v>
          </cell>
        </row>
        <row r="38">
          <cell r="N38">
            <v>0.74632768877685074</v>
          </cell>
        </row>
        <row r="39">
          <cell r="N39">
            <v>0.73571388949470218</v>
          </cell>
        </row>
        <row r="40">
          <cell r="N40">
            <v>0.74632768877685074</v>
          </cell>
        </row>
        <row r="41">
          <cell r="N41">
            <v>0.73571388949470218</v>
          </cell>
        </row>
        <row r="42">
          <cell r="N42">
            <v>0.75071355624881297</v>
          </cell>
        </row>
        <row r="43">
          <cell r="N43">
            <v>0.74197777103826512</v>
          </cell>
        </row>
        <row r="44">
          <cell r="N44">
            <v>0.73467916448731851</v>
          </cell>
        </row>
        <row r="45">
          <cell r="N45">
            <v>0.71894001451777578</v>
          </cell>
        </row>
        <row r="46">
          <cell r="N46">
            <v>0.74034811297489078</v>
          </cell>
        </row>
        <row r="47">
          <cell r="N47">
            <v>0.72710330033987991</v>
          </cell>
        </row>
        <row r="48">
          <cell r="N48">
            <v>0.74632768877685074</v>
          </cell>
        </row>
        <row r="49">
          <cell r="N49">
            <v>0.73571388949470218</v>
          </cell>
        </row>
        <row r="50">
          <cell r="N50">
            <v>0.74632768877685074</v>
          </cell>
        </row>
        <row r="51">
          <cell r="N51">
            <v>0.73571388949470218</v>
          </cell>
        </row>
        <row r="52">
          <cell r="N52">
            <v>0.74539580683368811</v>
          </cell>
        </row>
        <row r="53">
          <cell r="N53">
            <v>0.73437197949654809</v>
          </cell>
        </row>
        <row r="54">
          <cell r="N54">
            <v>0.74034811297489078</v>
          </cell>
        </row>
        <row r="55">
          <cell r="N55">
            <v>0.72710330033987991</v>
          </cell>
        </row>
        <row r="56">
          <cell r="N56">
            <v>0.74034811297489078</v>
          </cell>
        </row>
        <row r="57">
          <cell r="N57">
            <v>0.72710330033987991</v>
          </cell>
        </row>
      </sheetData>
      <sheetData sheetId="10" refreshError="1">
        <row r="12">
          <cell r="O12">
            <v>0.56169796621974954</v>
          </cell>
        </row>
        <row r="13">
          <cell r="O13">
            <v>0.42670909407447027</v>
          </cell>
        </row>
        <row r="14">
          <cell r="O14">
            <v>0.37458228843842978</v>
          </cell>
        </row>
        <row r="15">
          <cell r="O15">
            <v>0.36991643188987761</v>
          </cell>
        </row>
        <row r="16">
          <cell r="O16">
            <v>0.43105329835899314</v>
          </cell>
        </row>
        <row r="17">
          <cell r="O17">
            <v>0.36162414734254955</v>
          </cell>
        </row>
        <row r="18">
          <cell r="O18">
            <v>0.52614802712751296</v>
          </cell>
        </row>
        <row r="19">
          <cell r="O19">
            <v>0.43382133305054282</v>
          </cell>
        </row>
        <row r="20">
          <cell r="O20">
            <v>0.40558966881815806</v>
          </cell>
        </row>
        <row r="21">
          <cell r="O21">
            <v>0.409874732601961</v>
          </cell>
        </row>
        <row r="22">
          <cell r="O22">
            <v>0.48118781004027228</v>
          </cell>
        </row>
        <row r="23">
          <cell r="O23">
            <v>0.48118781004027228</v>
          </cell>
        </row>
        <row r="24">
          <cell r="O24">
            <v>0.54649039931030474</v>
          </cell>
        </row>
        <row r="25">
          <cell r="O25">
            <v>0.44867459308169116</v>
          </cell>
        </row>
        <row r="26">
          <cell r="O26">
            <v>0.44098628139337942</v>
          </cell>
        </row>
        <row r="27">
          <cell r="O27">
            <v>0.29773052264589883</v>
          </cell>
        </row>
        <row r="28">
          <cell r="O28">
            <v>0.22813803623143844</v>
          </cell>
        </row>
        <row r="29">
          <cell r="O29">
            <v>0.28892654113363914</v>
          </cell>
        </row>
        <row r="30">
          <cell r="O30">
            <v>0.22076363868744908</v>
          </cell>
        </row>
        <row r="31">
          <cell r="O31">
            <v>0.38976801493666074</v>
          </cell>
        </row>
        <row r="32">
          <cell r="O32">
            <v>0</v>
          </cell>
        </row>
        <row r="33">
          <cell r="O33">
            <v>0.29107667768803697</v>
          </cell>
        </row>
      </sheetData>
      <sheetData sheetId="11" refreshError="1">
        <row r="12">
          <cell r="P12">
            <v>0.50895355684272159</v>
          </cell>
        </row>
        <row r="13">
          <cell r="P13">
            <v>0.35525926075658448</v>
          </cell>
        </row>
        <row r="14">
          <cell r="P14">
            <v>0.69172059815390063</v>
          </cell>
        </row>
        <row r="15">
          <cell r="P15">
            <v>0.51739932403848876</v>
          </cell>
        </row>
        <row r="16">
          <cell r="P16">
            <v>0.43993454580395147</v>
          </cell>
        </row>
        <row r="17">
          <cell r="P17">
            <v>0.57353418999063543</v>
          </cell>
        </row>
        <row r="18">
          <cell r="P18">
            <v>0.59224178726954702</v>
          </cell>
        </row>
        <row r="19">
          <cell r="P19">
            <v>0.42584698370030749</v>
          </cell>
        </row>
        <row r="20">
          <cell r="P20">
            <v>0.51735711779572036</v>
          </cell>
        </row>
        <row r="21">
          <cell r="P21">
            <v>0.48630567119350454</v>
          </cell>
        </row>
        <row r="23">
          <cell r="P23">
            <v>0.59817457934118656</v>
          </cell>
        </row>
        <row r="24">
          <cell r="P24">
            <v>0.58316867338111744</v>
          </cell>
        </row>
        <row r="25">
          <cell r="P25">
            <v>0.56163664159800919</v>
          </cell>
        </row>
      </sheetData>
      <sheetData sheetId="12" refreshError="1">
        <row r="12">
          <cell r="O12">
            <v>0.24413879797836119</v>
          </cell>
        </row>
        <row r="13">
          <cell r="O13">
            <v>0.23998373766788786</v>
          </cell>
        </row>
        <row r="14">
          <cell r="O14">
            <v>0.24384699154505535</v>
          </cell>
        </row>
        <row r="15">
          <cell r="O15">
            <v>0.232239541198412</v>
          </cell>
        </row>
        <row r="16">
          <cell r="O16">
            <v>0.24693526614086803</v>
          </cell>
        </row>
        <row r="17">
          <cell r="O17">
            <v>0.23597050738126155</v>
          </cell>
        </row>
        <row r="18">
          <cell r="O18">
            <v>0.23071951793873244</v>
          </cell>
        </row>
      </sheetData>
      <sheetData sheetId="13" refreshError="1">
        <row r="11">
          <cell r="R11">
            <v>0.24138084585960812</v>
          </cell>
        </row>
        <row r="12">
          <cell r="R12">
            <v>0.26288100961734623</v>
          </cell>
        </row>
      </sheetData>
      <sheetData sheetId="14" refreshError="1">
        <row r="11">
          <cell r="N11">
            <v>0.54204328603888607</v>
          </cell>
        </row>
      </sheetData>
      <sheetData sheetId="15" refreshError="1">
        <row r="12">
          <cell r="O12">
            <v>0.70658383518380119</v>
          </cell>
        </row>
      </sheetData>
      <sheetData sheetId="16" refreshError="1">
        <row r="11">
          <cell r="P11">
            <v>0.56034782855136633</v>
          </cell>
        </row>
        <row r="12">
          <cell r="P12">
            <v>0.57128058560165562</v>
          </cell>
        </row>
      </sheetData>
      <sheetData sheetId="17" refreshError="1">
        <row r="11">
          <cell r="O11">
            <v>0.46969978004972579</v>
          </cell>
        </row>
        <row r="12">
          <cell r="O12">
            <v>0.53675239699246169</v>
          </cell>
        </row>
        <row r="13">
          <cell r="O13">
            <v>0.62718742226386159</v>
          </cell>
        </row>
        <row r="14">
          <cell r="O14">
            <v>0.52776723998581121</v>
          </cell>
        </row>
        <row r="15">
          <cell r="O15">
            <v>0.5053798488717528</v>
          </cell>
        </row>
        <row r="16">
          <cell r="O16">
            <v>0.29701335685055541</v>
          </cell>
        </row>
        <row r="17">
          <cell r="O17">
            <v>0.58418962215415371</v>
          </cell>
        </row>
      </sheetData>
      <sheetData sheetId="18" refreshError="1">
        <row r="11">
          <cell r="N11">
            <v>0.64688028717219515</v>
          </cell>
        </row>
        <row r="12">
          <cell r="N12">
            <v>0.65195658587349381</v>
          </cell>
        </row>
        <row r="13">
          <cell r="N13">
            <v>0.6469883717258279</v>
          </cell>
        </row>
        <row r="14">
          <cell r="N14">
            <v>0.64688028717219515</v>
          </cell>
        </row>
        <row r="15">
          <cell r="N15">
            <v>0.67746677200577721</v>
          </cell>
        </row>
        <row r="16">
          <cell r="N16">
            <v>0.66523217807234436</v>
          </cell>
        </row>
      </sheetData>
      <sheetData sheetId="19" refreshError="1">
        <row r="10">
          <cell r="O10">
            <v>0.65154863275198616</v>
          </cell>
        </row>
        <row r="11">
          <cell r="O11">
            <v>0.59222847296056735</v>
          </cell>
        </row>
        <row r="12">
          <cell r="O12">
            <v>0.65154863275198616</v>
          </cell>
        </row>
        <row r="13">
          <cell r="O13">
            <v>0.65373479155193681</v>
          </cell>
        </row>
        <row r="14">
          <cell r="O14">
            <v>0.6530696624902278</v>
          </cell>
        </row>
        <row r="15">
          <cell r="O15">
            <v>0.63025421641660517</v>
          </cell>
        </row>
        <row r="16">
          <cell r="O16">
            <v>0.63025421641660517</v>
          </cell>
        </row>
        <row r="17">
          <cell r="O17">
            <v>0.65154863275198616</v>
          </cell>
        </row>
      </sheetData>
      <sheetData sheetId="20" refreshError="1">
        <row r="12">
          <cell r="O12">
            <v>0.47534942964196181</v>
          </cell>
        </row>
      </sheetData>
      <sheetData sheetId="21" refreshError="1">
        <row r="12">
          <cell r="O12">
            <v>0.13259957136783279</v>
          </cell>
        </row>
      </sheetData>
      <sheetData sheetId="22" refreshError="1">
        <row r="12">
          <cell r="O12">
            <v>0.50781240831649044</v>
          </cell>
        </row>
        <row r="13">
          <cell r="O13">
            <v>0.50781240831649044</v>
          </cell>
        </row>
        <row r="14">
          <cell r="O14">
            <v>0.49047900067162281</v>
          </cell>
        </row>
        <row r="15">
          <cell r="O15">
            <v>0.49896128397975392</v>
          </cell>
        </row>
        <row r="16">
          <cell r="O16">
            <v>0.48102744104842332</v>
          </cell>
        </row>
        <row r="17">
          <cell r="O17">
            <v>0.52667820496461359</v>
          </cell>
        </row>
        <row r="18">
          <cell r="O18">
            <v>0.56865503390317074</v>
          </cell>
        </row>
      </sheetData>
      <sheetData sheetId="23" refreshError="1">
        <row r="11">
          <cell r="O11">
            <v>0.48189794130614177</v>
          </cell>
        </row>
        <row r="12">
          <cell r="O12">
            <v>0.58270661841625337</v>
          </cell>
        </row>
        <row r="13">
          <cell r="O13">
            <v>0.48045627197102442</v>
          </cell>
        </row>
        <row r="14">
          <cell r="O14">
            <v>0.58007683068186511</v>
          </cell>
        </row>
        <row r="15">
          <cell r="O15">
            <v>0.44153783302926963</v>
          </cell>
        </row>
        <row r="16">
          <cell r="O16">
            <v>0.56694661638548927</v>
          </cell>
        </row>
        <row r="17">
          <cell r="O17">
            <v>0.55593624952088772</v>
          </cell>
        </row>
        <row r="18">
          <cell r="O18">
            <v>0.65460173673115474</v>
          </cell>
        </row>
        <row r="19">
          <cell r="O19">
            <v>0.51940567095304668</v>
          </cell>
        </row>
        <row r="20">
          <cell r="O20">
            <v>0.612890258602244</v>
          </cell>
        </row>
        <row r="21">
          <cell r="O21">
            <v>0.20483284588958614</v>
          </cell>
        </row>
        <row r="22">
          <cell r="O22">
            <v>0.17351831328448192</v>
          </cell>
        </row>
      </sheetData>
      <sheetData sheetId="24" refreshError="1">
        <row r="13">
          <cell r="P13">
            <v>0.54969593692177576</v>
          </cell>
        </row>
        <row r="14">
          <cell r="P14">
            <v>0.47536789459373352</v>
          </cell>
        </row>
        <row r="15">
          <cell r="P15">
            <v>0.49252595826448159</v>
          </cell>
        </row>
        <row r="16">
          <cell r="P16">
            <v>0.52891357142606643</v>
          </cell>
        </row>
        <row r="17">
          <cell r="P17">
            <v>0.52482821205405095</v>
          </cell>
        </row>
        <row r="18">
          <cell r="P18">
            <v>0.2221148540083028</v>
          </cell>
        </row>
        <row r="19">
          <cell r="P19">
            <v>0.61204191559893417</v>
          </cell>
        </row>
        <row r="20">
          <cell r="P20">
            <v>0.56844466731081877</v>
          </cell>
        </row>
        <row r="21">
          <cell r="P21">
            <v>0.56844466731081877</v>
          </cell>
        </row>
        <row r="22">
          <cell r="P22">
            <v>0.53196036439655847</v>
          </cell>
        </row>
        <row r="23">
          <cell r="P23">
            <v>0.43441052872564007</v>
          </cell>
        </row>
        <row r="24">
          <cell r="P24">
            <v>0.66580952405096561</v>
          </cell>
        </row>
        <row r="26">
          <cell r="P26">
            <v>0.53399210108546513</v>
          </cell>
        </row>
        <row r="27">
          <cell r="P27">
            <v>0.46337826378182412</v>
          </cell>
        </row>
        <row r="28">
          <cell r="P28">
            <v>0.46337826378182412</v>
          </cell>
        </row>
        <row r="29">
          <cell r="P29">
            <v>0.33784488696418302</v>
          </cell>
        </row>
        <row r="30">
          <cell r="P30">
            <v>0.51240479949816364</v>
          </cell>
        </row>
        <row r="31">
          <cell r="P31">
            <v>0.66001388331473798</v>
          </cell>
        </row>
        <row r="32">
          <cell r="P32">
            <v>0.5794397201330842</v>
          </cell>
        </row>
        <row r="33">
          <cell r="P33">
            <v>0.55918739008365992</v>
          </cell>
        </row>
        <row r="34">
          <cell r="P34">
            <v>0.61594765664102069</v>
          </cell>
        </row>
        <row r="35">
          <cell r="P35">
            <v>0.34645392967677896</v>
          </cell>
        </row>
        <row r="36">
          <cell r="P36">
            <v>0.24446085765227313</v>
          </cell>
        </row>
        <row r="37">
          <cell r="P37">
            <v>0.2399301297287082</v>
          </cell>
        </row>
        <row r="38">
          <cell r="P38">
            <v>0.25098876519990959</v>
          </cell>
        </row>
      </sheetData>
      <sheetData sheetId="25" refreshError="1">
        <row r="10">
          <cell r="Q10">
            <v>0.46295240582076369</v>
          </cell>
        </row>
        <row r="11">
          <cell r="Q11">
            <v>0.5181907943337335</v>
          </cell>
        </row>
        <row r="12">
          <cell r="Q12">
            <v>0.46214836062739012</v>
          </cell>
        </row>
        <row r="14">
          <cell r="Q14">
            <v>0.53439994516419798</v>
          </cell>
        </row>
        <row r="15">
          <cell r="Q15">
            <v>0.57177644884130918</v>
          </cell>
        </row>
        <row r="16">
          <cell r="Q16">
            <v>0.57177644884130918</v>
          </cell>
        </row>
        <row r="17">
          <cell r="Q17">
            <v>0.56158285692936982</v>
          </cell>
        </row>
      </sheetData>
      <sheetData sheetId="26" refreshError="1">
        <row r="11">
          <cell r="O11">
            <v>0.48379625126642201</v>
          </cell>
        </row>
        <row r="12">
          <cell r="O12">
            <v>0.31554287000216957</v>
          </cell>
        </row>
        <row r="13">
          <cell r="O13">
            <v>0.44677966914453637</v>
          </cell>
        </row>
        <row r="14">
          <cell r="O14">
            <v>0.36303499154085161</v>
          </cell>
        </row>
        <row r="15">
          <cell r="O15">
            <v>0.46988643323776791</v>
          </cell>
        </row>
        <row r="16">
          <cell r="O16">
            <v>0.48366492127512012</v>
          </cell>
        </row>
        <row r="17">
          <cell r="O17">
            <v>0.41604603067335849</v>
          </cell>
        </row>
        <row r="18">
          <cell r="O18">
            <v>0.31728551992943926</v>
          </cell>
        </row>
        <row r="19">
          <cell r="O19">
            <v>0.41108805151813121</v>
          </cell>
        </row>
        <row r="20">
          <cell r="O20">
            <v>0.31825161635207766</v>
          </cell>
        </row>
        <row r="21">
          <cell r="O21">
            <v>0.44142523639596537</v>
          </cell>
        </row>
        <row r="22">
          <cell r="O22">
            <v>0.3725038570699713</v>
          </cell>
        </row>
        <row r="23">
          <cell r="O23">
            <v>0.42916448234178967</v>
          </cell>
        </row>
        <row r="24">
          <cell r="O24">
            <v>0.45930307649581925</v>
          </cell>
        </row>
        <row r="25">
          <cell r="O25">
            <v>0.44731914909312165</v>
          </cell>
        </row>
        <row r="26">
          <cell r="O26">
            <v>0.37883604103233193</v>
          </cell>
        </row>
        <row r="27">
          <cell r="O27">
            <v>0.27767191446770095</v>
          </cell>
        </row>
        <row r="28">
          <cell r="O28">
            <v>0.47927306867314795</v>
          </cell>
        </row>
        <row r="29">
          <cell r="O29">
            <v>0.43312519006231442</v>
          </cell>
        </row>
        <row r="30">
          <cell r="O30">
            <v>0.37696099677346567</v>
          </cell>
        </row>
        <row r="31">
          <cell r="O31">
            <v>0.28101752783772471</v>
          </cell>
        </row>
        <row r="32">
          <cell r="O32">
            <v>0.39249808195037111</v>
          </cell>
        </row>
        <row r="33">
          <cell r="O33">
            <v>0.31787623641286794</v>
          </cell>
        </row>
        <row r="34">
          <cell r="O34">
            <v>0.37711331386624219</v>
          </cell>
        </row>
      </sheetData>
      <sheetData sheetId="27" refreshError="1">
        <row r="12">
          <cell r="O12">
            <v>0.45372090478296845</v>
          </cell>
        </row>
        <row r="14">
          <cell r="O14">
            <v>0.45397600682378475</v>
          </cell>
        </row>
        <row r="15">
          <cell r="O15">
            <v>0.37203267678723773</v>
          </cell>
        </row>
        <row r="16">
          <cell r="O16">
            <v>0.44821509042522384</v>
          </cell>
        </row>
        <row r="18">
          <cell r="O18">
            <v>0.42256329674208432</v>
          </cell>
        </row>
        <row r="19">
          <cell r="O19">
            <v>0.28908774953024935</v>
          </cell>
        </row>
        <row r="20">
          <cell r="O20">
            <v>0.24780867146545696</v>
          </cell>
        </row>
        <row r="21">
          <cell r="O21">
            <v>0.2748994378419376</v>
          </cell>
        </row>
        <row r="22">
          <cell r="O22">
            <v>0.4103365499736491</v>
          </cell>
        </row>
        <row r="23">
          <cell r="O23">
            <v>0.27997562960671729</v>
          </cell>
        </row>
        <row r="24">
          <cell r="O24">
            <v>0.40308692825853931</v>
          </cell>
        </row>
        <row r="25">
          <cell r="O25">
            <v>0.32497410605412097</v>
          </cell>
        </row>
        <row r="26">
          <cell r="O26">
            <v>0.16445989499964336</v>
          </cell>
        </row>
        <row r="27">
          <cell r="O27">
            <v>0.13738797588770668</v>
          </cell>
        </row>
        <row r="28">
          <cell r="O28">
            <v>0.20832691436699446</v>
          </cell>
        </row>
        <row r="29">
          <cell r="O29">
            <v>0.14264387390212011</v>
          </cell>
        </row>
        <row r="30">
          <cell r="O30">
            <v>0.36329183442461566</v>
          </cell>
        </row>
        <row r="31">
          <cell r="O31">
            <v>0.15573324721058349</v>
          </cell>
        </row>
        <row r="32">
          <cell r="O32">
            <v>0.26852698615625442</v>
          </cell>
        </row>
        <row r="33">
          <cell r="O33">
            <v>0.29109919499884385</v>
          </cell>
        </row>
        <row r="34">
          <cell r="O34">
            <v>0.37459590859511233</v>
          </cell>
        </row>
        <row r="35">
          <cell r="O35">
            <v>0.4099957701997215</v>
          </cell>
        </row>
        <row r="36">
          <cell r="O36">
            <v>0.46960894465186059</v>
          </cell>
        </row>
        <row r="37">
          <cell r="O37">
            <v>0.45172427304809304</v>
          </cell>
        </row>
        <row r="40">
          <cell r="O40">
            <v>0.35195141223361204</v>
          </cell>
        </row>
        <row r="41">
          <cell r="O41">
            <v>0.19853932010594211</v>
          </cell>
        </row>
        <row r="42">
          <cell r="O42">
            <v>0.22817713605698955</v>
          </cell>
        </row>
        <row r="43">
          <cell r="O43">
            <v>0.14058218283674387</v>
          </cell>
        </row>
        <row r="44">
          <cell r="O44">
            <v>0.14572868520807059</v>
          </cell>
        </row>
        <row r="45">
          <cell r="O45">
            <v>5.9968785098053479E-2</v>
          </cell>
        </row>
        <row r="46">
          <cell r="O46">
            <v>6.0400025279210075E-2</v>
          </cell>
        </row>
        <row r="47">
          <cell r="O47">
            <v>0.24634300876889606</v>
          </cell>
        </row>
        <row r="48">
          <cell r="O48">
            <v>0.35932224993869644</v>
          </cell>
        </row>
        <row r="49">
          <cell r="O49">
            <v>0.3910801192839779</v>
          </cell>
        </row>
        <row r="50">
          <cell r="O50">
            <v>0.38662636773090553</v>
          </cell>
        </row>
        <row r="51">
          <cell r="O51">
            <v>0.39245086891833414</v>
          </cell>
        </row>
        <row r="52">
          <cell r="O52">
            <v>0.43706720673317312</v>
          </cell>
        </row>
        <row r="53">
          <cell r="O53">
            <v>0.32165183311001128</v>
          </cell>
        </row>
        <row r="54">
          <cell r="O54">
            <v>0.34937550223791841</v>
          </cell>
        </row>
        <row r="55">
          <cell r="O55">
            <v>0.3583918478022593</v>
          </cell>
        </row>
        <row r="56">
          <cell r="O56">
            <v>0.30155011382223929</v>
          </cell>
        </row>
        <row r="57">
          <cell r="O57">
            <v>0.39558516596472693</v>
          </cell>
        </row>
        <row r="58">
          <cell r="O58">
            <v>0.35085296795179144</v>
          </cell>
        </row>
        <row r="59">
          <cell r="O59">
            <v>0.33544426798586957</v>
          </cell>
        </row>
      </sheetData>
      <sheetData sheetId="28" refreshError="1">
        <row r="12">
          <cell r="O12">
            <v>0.23764282565708564</v>
          </cell>
        </row>
      </sheetData>
      <sheetData sheetId="29" refreshError="1">
        <row r="13">
          <cell r="O13">
            <v>0.64881014824542815</v>
          </cell>
        </row>
        <row r="14">
          <cell r="O14">
            <v>0.7588093606962204</v>
          </cell>
        </row>
        <row r="16">
          <cell r="O16">
            <v>0.74314926851523255</v>
          </cell>
        </row>
        <row r="17">
          <cell r="O17">
            <v>0.74314926851523255</v>
          </cell>
        </row>
        <row r="18">
          <cell r="O18">
            <v>0.74314926851523255</v>
          </cell>
        </row>
        <row r="19">
          <cell r="O19">
            <v>0.75529934003496457</v>
          </cell>
        </row>
        <row r="20">
          <cell r="O20">
            <v>0.72179459735933971</v>
          </cell>
        </row>
        <row r="21">
          <cell r="O21">
            <v>0.73915577401992982</v>
          </cell>
        </row>
      </sheetData>
      <sheetData sheetId="30" refreshError="1">
        <row r="13">
          <cell r="S13">
            <v>0.70275150410930298</v>
          </cell>
        </row>
        <row r="14">
          <cell r="S14">
            <v>0.44043048167295851</v>
          </cell>
        </row>
        <row r="16">
          <cell r="S16">
            <v>0.38524513188367265</v>
          </cell>
        </row>
        <row r="17">
          <cell r="S17">
            <v>0.31411802742508749</v>
          </cell>
        </row>
        <row r="18">
          <cell r="S18">
            <v>0.44663404566438325</v>
          </cell>
        </row>
        <row r="19">
          <cell r="S19">
            <v>0.52200929861478718</v>
          </cell>
        </row>
        <row r="20">
          <cell r="S20">
            <v>0.47657633734824095</v>
          </cell>
        </row>
        <row r="21">
          <cell r="S21">
            <v>0.48071324211014571</v>
          </cell>
        </row>
        <row r="23">
          <cell r="S23">
            <v>0.32145666234311199</v>
          </cell>
        </row>
        <row r="24">
          <cell r="S24">
            <v>0.32145666234311199</v>
          </cell>
        </row>
        <row r="25">
          <cell r="S25">
            <v>0.32145666234311199</v>
          </cell>
        </row>
        <row r="26">
          <cell r="S26">
            <v>0.35957314139789093</v>
          </cell>
        </row>
        <row r="27">
          <cell r="S27">
            <v>0.30671829044193072</v>
          </cell>
        </row>
        <row r="28">
          <cell r="S28">
            <v>0.30193994918442846</v>
          </cell>
        </row>
        <row r="29">
          <cell r="S29">
            <v>0.47782333512587766</v>
          </cell>
        </row>
        <row r="30">
          <cell r="S30">
            <v>0.50360515005640138</v>
          </cell>
        </row>
        <row r="32">
          <cell r="S32">
            <v>0.55347860529133919</v>
          </cell>
        </row>
        <row r="33">
          <cell r="S33">
            <v>0.53710621450081264</v>
          </cell>
        </row>
        <row r="34">
          <cell r="S34">
            <v>0.60299744834295554</v>
          </cell>
        </row>
        <row r="37">
          <cell r="S37">
            <v>0.28386037615773718</v>
          </cell>
        </row>
        <row r="38">
          <cell r="S38">
            <v>0.28386037615773718</v>
          </cell>
        </row>
        <row r="39">
          <cell r="S39">
            <v>0.46350461742325455</v>
          </cell>
        </row>
        <row r="40">
          <cell r="S40">
            <v>0.28386037615773718</v>
          </cell>
        </row>
        <row r="41">
          <cell r="S41">
            <v>-0.11698168792331018</v>
          </cell>
        </row>
        <row r="42">
          <cell r="S42">
            <v>-0.1936020850893542</v>
          </cell>
        </row>
      </sheetData>
      <sheetData sheetId="31" refreshError="1">
        <row r="11">
          <cell r="O11">
            <v>0.63141855738803576</v>
          </cell>
        </row>
        <row r="12">
          <cell r="O12">
            <v>0.5887393119799279</v>
          </cell>
        </row>
      </sheetData>
      <sheetData sheetId="32" refreshError="1">
        <row r="11">
          <cell r="N11">
            <v>0.60986020523080531</v>
          </cell>
        </row>
      </sheetData>
      <sheetData sheetId="33" refreshError="1">
        <row r="13">
          <cell r="O13">
            <v>0.5588203403554366</v>
          </cell>
        </row>
        <row r="14">
          <cell r="O14">
            <v>0.56334433559753372</v>
          </cell>
        </row>
        <row r="15">
          <cell r="O15">
            <v>0.56334433559753372</v>
          </cell>
        </row>
        <row r="16">
          <cell r="O16">
            <v>0.55938860079298169</v>
          </cell>
        </row>
        <row r="17">
          <cell r="O17">
            <v>0.55938860079298169</v>
          </cell>
        </row>
        <row r="18">
          <cell r="O18">
            <v>0.56575292535248201</v>
          </cell>
        </row>
        <row r="19">
          <cell r="O19">
            <v>0.56575292535248201</v>
          </cell>
        </row>
        <row r="20">
          <cell r="O20">
            <v>0.56575292535248201</v>
          </cell>
        </row>
        <row r="21">
          <cell r="O21">
            <v>0.55938860079298169</v>
          </cell>
        </row>
        <row r="22">
          <cell r="O22">
            <v>0.55938860079298169</v>
          </cell>
        </row>
        <row r="23">
          <cell r="O23">
            <v>0.55938860079298169</v>
          </cell>
        </row>
        <row r="24">
          <cell r="O24">
            <v>0.55938860079298169</v>
          </cell>
        </row>
        <row r="25">
          <cell r="O25">
            <v>0.5682986551762822</v>
          </cell>
        </row>
        <row r="26">
          <cell r="O26">
            <v>0.56575292535248201</v>
          </cell>
        </row>
        <row r="27">
          <cell r="O27">
            <v>0.55938860079298169</v>
          </cell>
        </row>
        <row r="28">
          <cell r="O28">
            <v>0.56787436687231552</v>
          </cell>
        </row>
        <row r="29">
          <cell r="O29">
            <v>0.55938860079298169</v>
          </cell>
        </row>
        <row r="30">
          <cell r="O30">
            <v>0.56575292535248201</v>
          </cell>
        </row>
        <row r="31">
          <cell r="O31">
            <v>0.56575292535248201</v>
          </cell>
        </row>
        <row r="32">
          <cell r="O32">
            <v>0.56575292535248201</v>
          </cell>
        </row>
        <row r="33">
          <cell r="O33">
            <v>0.56787436687231552</v>
          </cell>
        </row>
        <row r="34">
          <cell r="O34">
            <v>0.5682986551762822</v>
          </cell>
        </row>
        <row r="35">
          <cell r="O35">
            <v>0.56575292535248201</v>
          </cell>
        </row>
        <row r="36">
          <cell r="O36">
            <v>0.56575292535248201</v>
          </cell>
        </row>
        <row r="37">
          <cell r="O37">
            <v>0.55938860079298169</v>
          </cell>
        </row>
        <row r="38">
          <cell r="O38">
            <v>0.55938860079298169</v>
          </cell>
        </row>
        <row r="39">
          <cell r="O39">
            <v>0.55938860079298169</v>
          </cell>
        </row>
        <row r="40">
          <cell r="O40">
            <v>0.55938860079298169</v>
          </cell>
        </row>
        <row r="41">
          <cell r="O41">
            <v>0.52666765127400661</v>
          </cell>
        </row>
        <row r="42">
          <cell r="O42">
            <v>0.37916919935861926</v>
          </cell>
        </row>
        <row r="43">
          <cell r="O43">
            <v>0.37916919935861926</v>
          </cell>
        </row>
        <row r="44">
          <cell r="O44">
            <v>0.52534012143480979</v>
          </cell>
        </row>
        <row r="45">
          <cell r="O45">
            <v>0.38001565889969657</v>
          </cell>
        </row>
        <row r="46">
          <cell r="O46">
            <v>0.38001565889969657</v>
          </cell>
        </row>
        <row r="47">
          <cell r="O47">
            <v>0.42096348857147814</v>
          </cell>
        </row>
        <row r="48">
          <cell r="O48">
            <v>0.38644035419264183</v>
          </cell>
        </row>
        <row r="49">
          <cell r="O49">
            <v>0.40640342751282649</v>
          </cell>
        </row>
        <row r="50">
          <cell r="O50">
            <v>0.413681308903113</v>
          </cell>
        </row>
        <row r="51">
          <cell r="O51">
            <v>0.41913971994582777</v>
          </cell>
        </row>
        <row r="52">
          <cell r="O52">
            <v>0.58105632760483683</v>
          </cell>
        </row>
        <row r="53">
          <cell r="O53">
            <v>0.58000892051883823</v>
          </cell>
        </row>
        <row r="54">
          <cell r="O54">
            <v>0.58000892051883823</v>
          </cell>
        </row>
        <row r="55">
          <cell r="O55">
            <v>0.58447748882657258</v>
          </cell>
        </row>
        <row r="56">
          <cell r="O56">
            <v>0.58447748882657258</v>
          </cell>
        </row>
        <row r="57">
          <cell r="O57">
            <v>0.58447748882657258</v>
          </cell>
        </row>
        <row r="58">
          <cell r="O58">
            <v>0.58000892051883823</v>
          </cell>
        </row>
        <row r="59">
          <cell r="O59">
            <v>0.58000892051883823</v>
          </cell>
        </row>
        <row r="60">
          <cell r="O60">
            <v>0.58000892051883823</v>
          </cell>
        </row>
        <row r="61">
          <cell r="O61">
            <v>0.58000892051883823</v>
          </cell>
        </row>
        <row r="62">
          <cell r="O62">
            <v>0.58626491614966625</v>
          </cell>
        </row>
        <row r="63">
          <cell r="O63">
            <v>0.58447748882657258</v>
          </cell>
        </row>
        <row r="64">
          <cell r="O64">
            <v>0.58000892051883823</v>
          </cell>
        </row>
        <row r="65">
          <cell r="O65">
            <v>0.58596701159581732</v>
          </cell>
        </row>
        <row r="66">
          <cell r="O66">
            <v>0.58000892051883823</v>
          </cell>
        </row>
        <row r="67">
          <cell r="O67">
            <v>0.58447748882657258</v>
          </cell>
        </row>
        <row r="68">
          <cell r="O68">
            <v>0.58447748882657258</v>
          </cell>
        </row>
        <row r="69">
          <cell r="O69">
            <v>0.58447748882657258</v>
          </cell>
        </row>
        <row r="70">
          <cell r="O70">
            <v>0.58596701159581732</v>
          </cell>
        </row>
        <row r="71">
          <cell r="O71">
            <v>0.58626491614966625</v>
          </cell>
        </row>
        <row r="72">
          <cell r="O72">
            <v>0.58447748882657258</v>
          </cell>
        </row>
        <row r="73">
          <cell r="O73">
            <v>0.58447748882657258</v>
          </cell>
        </row>
        <row r="74">
          <cell r="O74">
            <v>0.58000892051883823</v>
          </cell>
        </row>
        <row r="75">
          <cell r="O75">
            <v>0.58000892051883823</v>
          </cell>
        </row>
        <row r="76">
          <cell r="O76">
            <v>0.58000892051883823</v>
          </cell>
        </row>
        <row r="77">
          <cell r="O77">
            <v>0.58000892051883823</v>
          </cell>
        </row>
        <row r="78">
          <cell r="O78">
            <v>0.56052838948712513</v>
          </cell>
        </row>
        <row r="79">
          <cell r="O79">
            <v>0.56865775922401196</v>
          </cell>
        </row>
      </sheetData>
      <sheetData sheetId="34" refreshError="1">
        <row r="12">
          <cell r="P12">
            <v>0.47672379888451455</v>
          </cell>
        </row>
        <row r="13">
          <cell r="P13">
            <v>0.47672379888451455</v>
          </cell>
        </row>
        <row r="14">
          <cell r="P14">
            <v>0.46208749238253594</v>
          </cell>
        </row>
        <row r="15">
          <cell r="P15">
            <v>0.44157925253716013</v>
          </cell>
        </row>
        <row r="16">
          <cell r="P16">
            <v>0.43970298054799012</v>
          </cell>
        </row>
        <row r="17">
          <cell r="P17">
            <v>0.47446328859035247</v>
          </cell>
        </row>
        <row r="18">
          <cell r="P18">
            <v>0.47626941608701301</v>
          </cell>
        </row>
        <row r="19">
          <cell r="P19">
            <v>0.53479284784659809</v>
          </cell>
        </row>
        <row r="20">
          <cell r="P20">
            <v>0.5291933161332425</v>
          </cell>
        </row>
        <row r="21">
          <cell r="P21">
            <v>0.50838499238253598</v>
          </cell>
        </row>
        <row r="22">
          <cell r="P22">
            <v>0.47328079888451452</v>
          </cell>
        </row>
        <row r="23">
          <cell r="P23">
            <v>0.45504184738913139</v>
          </cell>
        </row>
        <row r="24">
          <cell r="P24">
            <v>0.51358749238253587</v>
          </cell>
        </row>
        <row r="25">
          <cell r="P25">
            <v>0.37111204217667582</v>
          </cell>
        </row>
        <row r="26">
          <cell r="P26">
            <v>0.51225415904920257</v>
          </cell>
        </row>
        <row r="27">
          <cell r="P27">
            <v>0.58967848291019143</v>
          </cell>
        </row>
        <row r="28">
          <cell r="P28">
            <v>0.58177718603683437</v>
          </cell>
        </row>
        <row r="29">
          <cell r="P29">
            <v>0.30875911358194918</v>
          </cell>
        </row>
        <row r="30">
          <cell r="P30">
            <v>0.56400554402439895</v>
          </cell>
        </row>
        <row r="31">
          <cell r="P31">
            <v>0.47667311276867336</v>
          </cell>
        </row>
        <row r="32">
          <cell r="P32">
            <v>0.49978379888451446</v>
          </cell>
        </row>
        <row r="34">
          <cell r="P34">
            <v>0.36497611847008227</v>
          </cell>
        </row>
        <row r="35">
          <cell r="P35">
            <v>0.45094486847008225</v>
          </cell>
        </row>
        <row r="36">
          <cell r="P36">
            <v>0.47164018097008226</v>
          </cell>
        </row>
        <row r="38">
          <cell r="P38">
            <v>0.42528193418147781</v>
          </cell>
        </row>
        <row r="39">
          <cell r="P39">
            <v>0.44196832307036671</v>
          </cell>
        </row>
        <row r="40">
          <cell r="P40">
            <v>0.47847821751298392</v>
          </cell>
        </row>
        <row r="41">
          <cell r="P41">
            <v>0.67154825797592799</v>
          </cell>
        </row>
        <row r="42">
          <cell r="P42">
            <v>0.42358753510114722</v>
          </cell>
        </row>
        <row r="44">
          <cell r="P44">
            <v>0.33496725211220563</v>
          </cell>
        </row>
        <row r="45">
          <cell r="P45">
            <v>0.30623846580471287</v>
          </cell>
        </row>
        <row r="46">
          <cell r="P46">
            <v>0.31936849827224528</v>
          </cell>
        </row>
        <row r="47">
          <cell r="P47">
            <v>0.41426352383908449</v>
          </cell>
        </row>
        <row r="48">
          <cell r="P48">
            <v>0.27581402613005523</v>
          </cell>
        </row>
        <row r="49">
          <cell r="P49">
            <v>0.57143229572507925</v>
          </cell>
        </row>
        <row r="50">
          <cell r="P50">
            <v>0.26682362960773714</v>
          </cell>
        </row>
        <row r="51">
          <cell r="P51">
            <v>0.4001515112089945</v>
          </cell>
        </row>
        <row r="52">
          <cell r="P52">
            <v>0.308480208461412</v>
          </cell>
        </row>
        <row r="53">
          <cell r="P53">
            <v>0.40190696294107048</v>
          </cell>
        </row>
        <row r="54">
          <cell r="P54">
            <v>0.40605675710326872</v>
          </cell>
        </row>
        <row r="55">
          <cell r="P55">
            <v>0.40605675710326872</v>
          </cell>
        </row>
        <row r="56">
          <cell r="P56">
            <v>0.41152005817916565</v>
          </cell>
        </row>
        <row r="57">
          <cell r="P57">
            <v>0.44515515469901795</v>
          </cell>
        </row>
        <row r="59">
          <cell r="P59">
            <v>0.21688015219592169</v>
          </cell>
        </row>
        <row r="61">
          <cell r="P61">
            <v>0.33838037387725722</v>
          </cell>
        </row>
        <row r="62">
          <cell r="P62">
            <v>0.33877521137154565</v>
          </cell>
        </row>
        <row r="63">
          <cell r="P63">
            <v>0.32575140954131548</v>
          </cell>
        </row>
        <row r="64">
          <cell r="P64">
            <v>0.38215365719977895</v>
          </cell>
        </row>
        <row r="65">
          <cell r="P65">
            <v>0.40013884773518199</v>
          </cell>
        </row>
        <row r="66">
          <cell r="P66">
            <v>0.32669205314448735</v>
          </cell>
        </row>
        <row r="67">
          <cell r="P67">
            <v>0.3405676018786854</v>
          </cell>
        </row>
        <row r="68">
          <cell r="P68">
            <v>0.37816200548398088</v>
          </cell>
        </row>
        <row r="69">
          <cell r="P69">
            <v>0.37554793300228712</v>
          </cell>
        </row>
        <row r="70">
          <cell r="P70">
            <v>0.35294762627507698</v>
          </cell>
        </row>
        <row r="71">
          <cell r="P71">
            <v>0.32361359107369508</v>
          </cell>
        </row>
        <row r="72">
          <cell r="P72">
            <v>0.43271917279264976</v>
          </cell>
        </row>
        <row r="76">
          <cell r="P76">
            <v>0.16346663720445628</v>
          </cell>
        </row>
        <row r="77">
          <cell r="P77">
            <v>0.40254626388424791</v>
          </cell>
        </row>
        <row r="78">
          <cell r="P78">
            <v>0.43239165347552028</v>
          </cell>
        </row>
        <row r="79">
          <cell r="P79">
            <v>0.5904863603537116</v>
          </cell>
        </row>
        <row r="80">
          <cell r="P80">
            <v>0.56942046894509035</v>
          </cell>
        </row>
        <row r="81">
          <cell r="P81">
            <v>0.57315573224680483</v>
          </cell>
        </row>
        <row r="82">
          <cell r="P82">
            <v>0.59316801125925833</v>
          </cell>
        </row>
        <row r="84">
          <cell r="P84">
            <v>0.5892190693709185</v>
          </cell>
        </row>
        <row r="85">
          <cell r="P85">
            <v>0.58902906937091859</v>
          </cell>
        </row>
        <row r="86">
          <cell r="P86">
            <v>0.52550669911367298</v>
          </cell>
        </row>
        <row r="87">
          <cell r="P87">
            <v>0.58442429064431678</v>
          </cell>
        </row>
        <row r="88">
          <cell r="P88">
            <v>0.54307266324986059</v>
          </cell>
        </row>
        <row r="89">
          <cell r="P89">
            <v>0.24573988324622781</v>
          </cell>
        </row>
        <row r="90">
          <cell r="P90">
            <v>0.63025361920982059</v>
          </cell>
        </row>
        <row r="91">
          <cell r="P91">
            <v>0.51711054512374355</v>
          </cell>
        </row>
        <row r="92">
          <cell r="P92">
            <v>0.52031085124604004</v>
          </cell>
        </row>
        <row r="93">
          <cell r="P93">
            <v>0.5639362135464675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машук (2)"/>
      <sheetName val="машук (с 27.01.11)"/>
      <sheetName val="машук"/>
      <sheetName val="торг"/>
      <sheetName val="прокат Санки"/>
      <sheetName val="прокат ДВД"/>
      <sheetName val="кедров бочка"/>
      <sheetName val="вега тест"/>
      <sheetName val="Аренда киноз"/>
      <sheetName val="фиточай"/>
      <sheetName val="лаборат"/>
      <sheetName val="функц.диагн"/>
      <sheetName val="массаж"/>
      <sheetName val="гинек"/>
      <sheetName val="УЗИ"/>
      <sheetName val="уролог"/>
      <sheetName val="физиок"/>
      <sheetName val="озон"/>
      <sheetName val="прокат"/>
      <sheetName val="карта биль"/>
      <sheetName val="спорт"/>
      <sheetName val="Кулага"/>
      <sheetName val="пиани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21">
          <cell r="A21">
            <v>1</v>
          </cell>
        </row>
      </sheetData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</sheetPr>
  <dimension ref="A1:J602"/>
  <sheetViews>
    <sheetView tabSelected="1" zoomScale="90" zoomScaleNormal="90" zoomScaleSheetLayoutView="90" workbookViewId="0">
      <pane xSplit="1" ySplit="3" topLeftCell="B4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defaultRowHeight="14.25" outlineLevelRow="1" outlineLevelCol="1" x14ac:dyDescent="0.2"/>
  <cols>
    <col min="1" max="1" width="8.28515625" style="3" customWidth="1"/>
    <col min="2" max="2" width="73.5703125" style="3" customWidth="1"/>
    <col min="3" max="3" width="18.42578125" style="159" customWidth="1"/>
    <col min="4" max="4" width="22.42578125" style="68" hidden="1" customWidth="1" outlineLevel="1"/>
    <col min="5" max="5" width="12.28515625" style="68" hidden="1" customWidth="1" outlineLevel="1"/>
    <col min="6" max="8" width="14.140625" style="160" hidden="1" customWidth="1" outlineLevel="1" collapsed="1"/>
    <col min="9" max="9" width="9.140625" style="3" collapsed="1"/>
    <col min="10" max="16384" width="9.140625" style="3"/>
  </cols>
  <sheetData>
    <row r="1" spans="1:8" ht="20.25" x14ac:dyDescent="0.3">
      <c r="A1" s="192"/>
      <c r="B1" s="238" t="s">
        <v>993</v>
      </c>
      <c r="C1" s="238"/>
      <c r="D1" s="238"/>
    </row>
    <row r="2" spans="1:8" ht="18" thickBot="1" x14ac:dyDescent="0.35">
      <c r="A2" s="192"/>
      <c r="B2" s="192"/>
      <c r="C2" s="193"/>
    </row>
    <row r="3" spans="1:8" ht="42.75" x14ac:dyDescent="0.2">
      <c r="A3" s="194" t="s">
        <v>4</v>
      </c>
      <c r="B3" s="195" t="s">
        <v>5</v>
      </c>
      <c r="C3" s="196" t="s">
        <v>6</v>
      </c>
      <c r="D3" s="9" t="s">
        <v>713</v>
      </c>
      <c r="E3" s="9" t="s">
        <v>729</v>
      </c>
      <c r="F3" s="161" t="s">
        <v>701</v>
      </c>
      <c r="G3" s="161" t="s">
        <v>732</v>
      </c>
      <c r="H3" s="161" t="s">
        <v>731</v>
      </c>
    </row>
    <row r="4" spans="1:8" ht="15.75" x14ac:dyDescent="0.25">
      <c r="A4" s="197"/>
      <c r="B4" s="198" t="s">
        <v>7</v>
      </c>
      <c r="C4" s="199"/>
      <c r="D4" s="69"/>
      <c r="E4" s="69"/>
      <c r="F4" s="162"/>
      <c r="G4" s="162"/>
      <c r="H4" s="162"/>
    </row>
    <row r="5" spans="1:8" ht="15.75" outlineLevel="1" x14ac:dyDescent="0.25">
      <c r="A5" s="200"/>
      <c r="B5" s="201" t="s">
        <v>8</v>
      </c>
      <c r="C5" s="202"/>
      <c r="D5" s="70"/>
      <c r="E5" s="70"/>
      <c r="F5" s="163"/>
      <c r="G5" s="163"/>
      <c r="H5" s="163"/>
    </row>
    <row r="6" spans="1:8" ht="15.75" outlineLevel="1" x14ac:dyDescent="0.25">
      <c r="A6" s="231"/>
      <c r="B6" s="232" t="s">
        <v>9</v>
      </c>
      <c r="C6" s="233"/>
      <c r="D6" s="71"/>
      <c r="E6" s="71"/>
      <c r="F6" s="164"/>
      <c r="G6" s="164"/>
      <c r="H6" s="164"/>
    </row>
    <row r="7" spans="1:8" ht="17.25" outlineLevel="1" x14ac:dyDescent="0.3">
      <c r="A7" s="203">
        <v>1</v>
      </c>
      <c r="B7" s="204" t="s">
        <v>10</v>
      </c>
      <c r="C7" s="205">
        <v>250</v>
      </c>
      <c r="D7" s="156">
        <v>240</v>
      </c>
      <c r="E7" s="156">
        <f t="shared" ref="E7:E31" si="0">C7-D7</f>
        <v>10</v>
      </c>
      <c r="F7" s="165">
        <f>[1]лабор!P12</f>
        <v>0.53887844718095312</v>
      </c>
      <c r="G7" s="165">
        <f>[2]лабор!P12</f>
        <v>0.47672379888451455</v>
      </c>
      <c r="H7" s="165">
        <f>G7-F7</f>
        <v>-6.2154648296438575E-2</v>
      </c>
    </row>
    <row r="8" spans="1:8" ht="17.25" outlineLevel="1" x14ac:dyDescent="0.3">
      <c r="A8" s="203">
        <f t="shared" ref="A8:A27" si="1">A7+1</f>
        <v>2</v>
      </c>
      <c r="B8" s="204" t="s">
        <v>11</v>
      </c>
      <c r="C8" s="205">
        <v>260</v>
      </c>
      <c r="D8" s="156">
        <v>240</v>
      </c>
      <c r="E8" s="156">
        <f t="shared" si="0"/>
        <v>20</v>
      </c>
      <c r="F8" s="165">
        <f>[1]лабор!P13</f>
        <v>0.53887844718095312</v>
      </c>
      <c r="G8" s="165">
        <f>[2]лабор!P13</f>
        <v>0.47672379888451455</v>
      </c>
      <c r="H8" s="165">
        <f t="shared" ref="H8:H36" si="2">G8-F8</f>
        <v>-6.2154648296438575E-2</v>
      </c>
    </row>
    <row r="9" spans="1:8" ht="17.25" outlineLevel="1" x14ac:dyDescent="0.3">
      <c r="A9" s="203">
        <f t="shared" si="1"/>
        <v>3</v>
      </c>
      <c r="B9" s="204" t="s">
        <v>12</v>
      </c>
      <c r="C9" s="205">
        <v>320</v>
      </c>
      <c r="D9" s="156">
        <v>280</v>
      </c>
      <c r="E9" s="156">
        <f t="shared" si="0"/>
        <v>40</v>
      </c>
      <c r="F9" s="165">
        <f>[1]лабор!P14</f>
        <v>0.52863303262956807</v>
      </c>
      <c r="G9" s="165">
        <f>[2]лабор!P14</f>
        <v>0.46208749238253594</v>
      </c>
      <c r="H9" s="165">
        <f t="shared" si="2"/>
        <v>-6.6545540247032131E-2</v>
      </c>
    </row>
    <row r="10" spans="1:8" ht="17.25" outlineLevel="1" x14ac:dyDescent="0.3">
      <c r="A10" s="203">
        <f t="shared" si="1"/>
        <v>4</v>
      </c>
      <c r="B10" s="204" t="s">
        <v>13</v>
      </c>
      <c r="C10" s="205">
        <v>180</v>
      </c>
      <c r="D10" s="156">
        <v>170</v>
      </c>
      <c r="E10" s="156">
        <f t="shared" si="0"/>
        <v>10</v>
      </c>
      <c r="F10" s="165">
        <f>[1]лабор!P15</f>
        <v>0.51427726473780488</v>
      </c>
      <c r="G10" s="165">
        <f>[2]лабор!P15</f>
        <v>0.44157925253716013</v>
      </c>
      <c r="H10" s="165">
        <f t="shared" si="2"/>
        <v>-7.2698012200644757E-2</v>
      </c>
    </row>
    <row r="11" spans="1:8" ht="17.25" outlineLevel="1" x14ac:dyDescent="0.3">
      <c r="A11" s="203">
        <f t="shared" si="1"/>
        <v>5</v>
      </c>
      <c r="B11" s="204" t="s">
        <v>14</v>
      </c>
      <c r="C11" s="205">
        <v>650</v>
      </c>
      <c r="D11" s="156">
        <v>650</v>
      </c>
      <c r="E11" s="156">
        <f t="shared" si="0"/>
        <v>0</v>
      </c>
      <c r="F11" s="165">
        <f>[1]лабор!P16</f>
        <v>0.51296387434538593</v>
      </c>
      <c r="G11" s="165">
        <f>[2]лабор!P16</f>
        <v>0.43970298054799012</v>
      </c>
      <c r="H11" s="165">
        <f t="shared" si="2"/>
        <v>-7.326089379739581E-2</v>
      </c>
    </row>
    <row r="12" spans="1:8" ht="17.25" outlineLevel="1" x14ac:dyDescent="0.3">
      <c r="A12" s="203">
        <f t="shared" si="1"/>
        <v>6</v>
      </c>
      <c r="B12" s="204" t="s">
        <v>15</v>
      </c>
      <c r="C12" s="205">
        <v>320</v>
      </c>
      <c r="D12" s="156">
        <v>300</v>
      </c>
      <c r="E12" s="156">
        <f t="shared" si="0"/>
        <v>20</v>
      </c>
      <c r="F12" s="165">
        <f>[1]лабор!P17</f>
        <v>0.53729608997503964</v>
      </c>
      <c r="G12" s="165">
        <f>[2]лабор!P17</f>
        <v>0.47446328859035247</v>
      </c>
      <c r="H12" s="165">
        <f t="shared" si="2"/>
        <v>-6.2832801384687165E-2</v>
      </c>
    </row>
    <row r="13" spans="1:8" ht="17.25" outlineLevel="1" x14ac:dyDescent="0.3">
      <c r="A13" s="203">
        <f t="shared" si="1"/>
        <v>7</v>
      </c>
      <c r="B13" s="204" t="s">
        <v>16</v>
      </c>
      <c r="C13" s="205">
        <v>240</v>
      </c>
      <c r="D13" s="156">
        <v>230</v>
      </c>
      <c r="E13" s="156">
        <f t="shared" si="0"/>
        <v>10</v>
      </c>
      <c r="F13" s="165">
        <f>[1]лабор!P18</f>
        <v>0.53856037922270195</v>
      </c>
      <c r="G13" s="165">
        <f>[2]лабор!P18</f>
        <v>0.47626941608701301</v>
      </c>
      <c r="H13" s="165">
        <f t="shared" si="2"/>
        <v>-6.2290963135688937E-2</v>
      </c>
    </row>
    <row r="14" spans="1:8" ht="17.25" outlineLevel="1" x14ac:dyDescent="0.3">
      <c r="A14" s="203">
        <f t="shared" si="1"/>
        <v>8</v>
      </c>
      <c r="B14" s="204" t="s">
        <v>17</v>
      </c>
      <c r="C14" s="205">
        <v>280</v>
      </c>
      <c r="D14" s="156">
        <v>220</v>
      </c>
      <c r="E14" s="156">
        <f t="shared" si="0"/>
        <v>60</v>
      </c>
      <c r="F14" s="165">
        <f>[1]лабор!P19</f>
        <v>0.57952678145441161</v>
      </c>
      <c r="G14" s="165">
        <f>[2]лабор!P19</f>
        <v>0.53479284784659809</v>
      </c>
      <c r="H14" s="165">
        <f t="shared" si="2"/>
        <v>-4.4733933607813525E-2</v>
      </c>
    </row>
    <row r="15" spans="1:8" ht="17.25" outlineLevel="1" x14ac:dyDescent="0.3">
      <c r="A15" s="203">
        <f t="shared" si="1"/>
        <v>9</v>
      </c>
      <c r="B15" s="204" t="s">
        <v>18</v>
      </c>
      <c r="C15" s="205">
        <v>320</v>
      </c>
      <c r="D15" s="156">
        <v>280</v>
      </c>
      <c r="E15" s="156">
        <f t="shared" si="0"/>
        <v>40</v>
      </c>
      <c r="F15" s="165">
        <f>[1]лабор!P20</f>
        <v>0.57560710925506275</v>
      </c>
      <c r="G15" s="165">
        <f>[2]лабор!P20</f>
        <v>0.5291933161332425</v>
      </c>
      <c r="H15" s="165">
        <f t="shared" si="2"/>
        <v>-4.6413793121820257E-2</v>
      </c>
    </row>
    <row r="16" spans="1:8" ht="17.25" outlineLevel="1" collapsed="1" x14ac:dyDescent="0.3">
      <c r="A16" s="203">
        <f t="shared" si="1"/>
        <v>10</v>
      </c>
      <c r="B16" s="204" t="s">
        <v>19</v>
      </c>
      <c r="C16" s="205">
        <v>320</v>
      </c>
      <c r="D16" s="156">
        <v>300</v>
      </c>
      <c r="E16" s="156">
        <f t="shared" si="0"/>
        <v>20</v>
      </c>
      <c r="F16" s="165">
        <f>[1]лабор!P21</f>
        <v>0.56104128262956809</v>
      </c>
      <c r="G16" s="165">
        <f>[2]лабор!P21</f>
        <v>0.50838499238253598</v>
      </c>
      <c r="H16" s="165">
        <f t="shared" si="2"/>
        <v>-5.2656290247032111E-2</v>
      </c>
    </row>
    <row r="17" spans="1:8" ht="17.25" outlineLevel="1" x14ac:dyDescent="0.3">
      <c r="A17" s="203">
        <f t="shared" si="1"/>
        <v>11</v>
      </c>
      <c r="B17" s="204" t="s">
        <v>20</v>
      </c>
      <c r="C17" s="205">
        <v>270</v>
      </c>
      <c r="D17" s="156">
        <v>220</v>
      </c>
      <c r="E17" s="156">
        <f t="shared" si="0"/>
        <v>50</v>
      </c>
      <c r="F17" s="165">
        <f>[1]лабор!P22</f>
        <v>0.53646834718095304</v>
      </c>
      <c r="G17" s="165">
        <f>[2]лабор!P22</f>
        <v>0.47328079888451452</v>
      </c>
      <c r="H17" s="165">
        <f t="shared" si="2"/>
        <v>-6.3187548296438523E-2</v>
      </c>
    </row>
    <row r="18" spans="1:8" ht="17.25" outlineLevel="1" x14ac:dyDescent="0.3">
      <c r="A18" s="203">
        <f t="shared" si="1"/>
        <v>12</v>
      </c>
      <c r="B18" s="204" t="s">
        <v>21</v>
      </c>
      <c r="C18" s="205">
        <v>200</v>
      </c>
      <c r="D18" s="156">
        <v>180</v>
      </c>
      <c r="E18" s="156">
        <f t="shared" si="0"/>
        <v>20</v>
      </c>
      <c r="F18" s="165">
        <f>[1]лабор!P23</f>
        <v>0.52370108113418479</v>
      </c>
      <c r="G18" s="165">
        <f>[2]лабор!P23</f>
        <v>0.45504184738913139</v>
      </c>
      <c r="H18" s="165">
        <f t="shared" si="2"/>
        <v>-6.8659233745053394E-2</v>
      </c>
    </row>
    <row r="19" spans="1:8" ht="17.25" outlineLevel="1" x14ac:dyDescent="0.3">
      <c r="A19" s="203">
        <f t="shared" si="1"/>
        <v>13</v>
      </c>
      <c r="B19" s="204" t="s">
        <v>22</v>
      </c>
      <c r="C19" s="205">
        <v>320</v>
      </c>
      <c r="D19" s="156">
        <v>280</v>
      </c>
      <c r="E19" s="156">
        <f t="shared" si="0"/>
        <v>40</v>
      </c>
      <c r="F19" s="165">
        <f>[1]лабор!P24</f>
        <v>0.56468303262956809</v>
      </c>
      <c r="G19" s="165">
        <f>[2]лабор!P24</f>
        <v>0.51358749238253587</v>
      </c>
      <c r="H19" s="165">
        <f t="shared" si="2"/>
        <v>-5.1095540247032223E-2</v>
      </c>
    </row>
    <row r="20" spans="1:8" ht="17.25" outlineLevel="1" x14ac:dyDescent="0.3">
      <c r="A20" s="203">
        <f t="shared" si="1"/>
        <v>14</v>
      </c>
      <c r="B20" s="204" t="s">
        <v>23</v>
      </c>
      <c r="C20" s="205">
        <v>270</v>
      </c>
      <c r="D20" s="156">
        <v>240</v>
      </c>
      <c r="E20" s="156">
        <f t="shared" si="0"/>
        <v>30</v>
      </c>
      <c r="F20" s="165">
        <f>[1]лабор!P25</f>
        <v>0.46495021748546594</v>
      </c>
      <c r="G20" s="165">
        <f>[2]лабор!P25</f>
        <v>0.37111204217667582</v>
      </c>
      <c r="H20" s="165">
        <f t="shared" si="2"/>
        <v>-9.3838175308790128E-2</v>
      </c>
    </row>
    <row r="21" spans="1:8" ht="17.25" outlineLevel="1" x14ac:dyDescent="0.3">
      <c r="A21" s="203">
        <f t="shared" si="1"/>
        <v>15</v>
      </c>
      <c r="B21" s="204" t="s">
        <v>24</v>
      </c>
      <c r="C21" s="205">
        <v>350</v>
      </c>
      <c r="D21" s="156">
        <v>280</v>
      </c>
      <c r="E21" s="156">
        <f t="shared" si="0"/>
        <v>70</v>
      </c>
      <c r="F21" s="165">
        <f>[1]лабор!P26</f>
        <v>0.56374969929623475</v>
      </c>
      <c r="G21" s="165">
        <f>[2]лабор!P26</f>
        <v>0.51225415904920257</v>
      </c>
      <c r="H21" s="165">
        <f t="shared" si="2"/>
        <v>-5.1495540247032179E-2</v>
      </c>
    </row>
    <row r="22" spans="1:8" ht="17.25" outlineLevel="1" x14ac:dyDescent="0.3">
      <c r="A22" s="203">
        <f t="shared" si="1"/>
        <v>16</v>
      </c>
      <c r="B22" s="204" t="s">
        <v>25</v>
      </c>
      <c r="C22" s="205">
        <v>90</v>
      </c>
      <c r="D22" s="156">
        <v>80</v>
      </c>
      <c r="E22" s="156">
        <f t="shared" si="0"/>
        <v>10</v>
      </c>
      <c r="F22" s="165">
        <f>[1]лабор!P27</f>
        <v>0.61794672599892686</v>
      </c>
      <c r="G22" s="165">
        <f>[2]лабор!P27</f>
        <v>0.58967848291019143</v>
      </c>
      <c r="H22" s="165">
        <f t="shared" si="2"/>
        <v>-2.8268243088735434E-2</v>
      </c>
    </row>
    <row r="23" spans="1:8" ht="17.25" outlineLevel="1" x14ac:dyDescent="0.3">
      <c r="A23" s="203">
        <f t="shared" si="1"/>
        <v>17</v>
      </c>
      <c r="B23" s="204" t="s">
        <v>26</v>
      </c>
      <c r="C23" s="205">
        <v>150</v>
      </c>
      <c r="D23" s="156">
        <v>85</v>
      </c>
      <c r="E23" s="156">
        <f t="shared" si="0"/>
        <v>65</v>
      </c>
      <c r="F23" s="165">
        <f>[1]лабор!P28</f>
        <v>0.61241581818757695</v>
      </c>
      <c r="G23" s="165">
        <f>[2]лабор!P28</f>
        <v>0.58177718603683437</v>
      </c>
      <c r="H23" s="165">
        <f t="shared" si="2"/>
        <v>-3.0638632150742584E-2</v>
      </c>
    </row>
    <row r="24" spans="1:8" ht="17.25" outlineLevel="1" x14ac:dyDescent="0.3">
      <c r="A24" s="203">
        <f t="shared" si="1"/>
        <v>18</v>
      </c>
      <c r="B24" s="204" t="s">
        <v>27</v>
      </c>
      <c r="C24" s="205">
        <v>750</v>
      </c>
      <c r="D24" s="156">
        <v>750</v>
      </c>
      <c r="E24" s="156">
        <f t="shared" si="0"/>
        <v>0</v>
      </c>
      <c r="F24" s="165">
        <f>[1]лабор!P29</f>
        <v>0.42130316746915725</v>
      </c>
      <c r="G24" s="165">
        <f>[2]лабор!P29</f>
        <v>0.30875911358194918</v>
      </c>
      <c r="H24" s="165">
        <f t="shared" si="2"/>
        <v>-0.11254405388720806</v>
      </c>
    </row>
    <row r="25" spans="1:8" ht="17.25" outlineLevel="1" x14ac:dyDescent="0.3">
      <c r="A25" s="203">
        <f t="shared" si="1"/>
        <v>19</v>
      </c>
      <c r="B25" s="204" t="s">
        <v>28</v>
      </c>
      <c r="C25" s="205">
        <v>100</v>
      </c>
      <c r="D25" s="156">
        <v>70</v>
      </c>
      <c r="E25" s="156">
        <f t="shared" si="0"/>
        <v>30</v>
      </c>
      <c r="F25" s="165">
        <f>[1]лабор!P30</f>
        <v>0.59997566877887221</v>
      </c>
      <c r="G25" s="165">
        <f>[2]лабор!P30</f>
        <v>0.56400554402439895</v>
      </c>
      <c r="H25" s="165">
        <f t="shared" si="2"/>
        <v>-3.5970124754473254E-2</v>
      </c>
    </row>
    <row r="26" spans="1:8" ht="17.25" outlineLevel="1" x14ac:dyDescent="0.3">
      <c r="A26" s="203">
        <f t="shared" si="1"/>
        <v>20</v>
      </c>
      <c r="B26" s="204" t="s">
        <v>29</v>
      </c>
      <c r="C26" s="205">
        <v>280</v>
      </c>
      <c r="D26" s="156">
        <v>240</v>
      </c>
      <c r="E26" s="156">
        <f t="shared" si="0"/>
        <v>40</v>
      </c>
      <c r="F26" s="165">
        <f>[1]лабор!P31</f>
        <v>0.53884296689986422</v>
      </c>
      <c r="G26" s="165">
        <f>[2]лабор!P31</f>
        <v>0.47667311276867336</v>
      </c>
      <c r="H26" s="165">
        <f t="shared" si="2"/>
        <v>-6.216985413119086E-2</v>
      </c>
    </row>
    <row r="27" spans="1:8" ht="17.25" outlineLevel="1" x14ac:dyDescent="0.3">
      <c r="A27" s="203">
        <f t="shared" si="1"/>
        <v>21</v>
      </c>
      <c r="B27" s="204" t="s">
        <v>30</v>
      </c>
      <c r="C27" s="205">
        <v>270</v>
      </c>
      <c r="D27" s="156">
        <v>220</v>
      </c>
      <c r="E27" s="156">
        <f t="shared" si="0"/>
        <v>50</v>
      </c>
      <c r="F27" s="165">
        <f>[1]лабор!P32</f>
        <v>0.555020447180953</v>
      </c>
      <c r="G27" s="165">
        <f>[2]лабор!P32</f>
        <v>0.49978379888451446</v>
      </c>
      <c r="H27" s="165">
        <f t="shared" si="2"/>
        <v>-5.523664829643854E-2</v>
      </c>
    </row>
    <row r="28" spans="1:8" ht="17.25" outlineLevel="1" x14ac:dyDescent="0.3">
      <c r="A28" s="203"/>
      <c r="B28" s="206" t="s">
        <v>31</v>
      </c>
      <c r="C28" s="205"/>
      <c r="D28" s="156"/>
      <c r="E28" s="156">
        <f t="shared" si="0"/>
        <v>0</v>
      </c>
      <c r="F28" s="165"/>
      <c r="G28" s="165"/>
      <c r="H28" s="165"/>
    </row>
    <row r="29" spans="1:8" ht="17.25" outlineLevel="1" x14ac:dyDescent="0.3">
      <c r="A29" s="203">
        <v>1</v>
      </c>
      <c r="B29" s="204" t="s">
        <v>32</v>
      </c>
      <c r="C29" s="205">
        <v>420</v>
      </c>
      <c r="D29" s="156">
        <v>390</v>
      </c>
      <c r="E29" s="156">
        <f t="shared" si="0"/>
        <v>30</v>
      </c>
      <c r="F29" s="165">
        <f>[1]лабор!P34</f>
        <v>0.46065507089085039</v>
      </c>
      <c r="G29" s="165">
        <f>[2]лабор!P34</f>
        <v>0.36497611847008227</v>
      </c>
      <c r="H29" s="165">
        <f t="shared" si="2"/>
        <v>-9.5678952420768126E-2</v>
      </c>
    </row>
    <row r="30" spans="1:8" ht="17.25" outlineLevel="1" x14ac:dyDescent="0.3">
      <c r="A30" s="203">
        <f>A29+1</f>
        <v>2</v>
      </c>
      <c r="B30" s="204" t="s">
        <v>33</v>
      </c>
      <c r="C30" s="205">
        <v>420</v>
      </c>
      <c r="D30" s="156">
        <v>390</v>
      </c>
      <c r="E30" s="156">
        <f t="shared" si="0"/>
        <v>30</v>
      </c>
      <c r="F30" s="165">
        <f>[1]лабор!P35</f>
        <v>0.52083319589085042</v>
      </c>
      <c r="G30" s="165">
        <f>[2]лабор!P35</f>
        <v>0.45094486847008225</v>
      </c>
      <c r="H30" s="165">
        <f t="shared" si="2"/>
        <v>-6.988832742076817E-2</v>
      </c>
    </row>
    <row r="31" spans="1:8" ht="17.25" outlineLevel="1" x14ac:dyDescent="0.3">
      <c r="A31" s="203">
        <f>A30+1</f>
        <v>3</v>
      </c>
      <c r="B31" s="204" t="s">
        <v>34</v>
      </c>
      <c r="C31" s="205">
        <v>420</v>
      </c>
      <c r="D31" s="156">
        <v>390</v>
      </c>
      <c r="E31" s="156">
        <f t="shared" si="0"/>
        <v>30</v>
      </c>
      <c r="F31" s="165">
        <f>[1]лабор!P36</f>
        <v>0.53531991464085038</v>
      </c>
      <c r="G31" s="165">
        <f>[2]лабор!P36</f>
        <v>0.47164018097008226</v>
      </c>
      <c r="H31" s="165">
        <f t="shared" si="2"/>
        <v>-6.3679733670768124E-2</v>
      </c>
    </row>
    <row r="32" spans="1:8" ht="17.25" outlineLevel="1" x14ac:dyDescent="0.3">
      <c r="A32" s="203"/>
      <c r="B32" s="206" t="s">
        <v>35</v>
      </c>
      <c r="C32" s="205"/>
      <c r="D32" s="156"/>
      <c r="E32" s="156"/>
      <c r="F32" s="165"/>
      <c r="G32" s="165"/>
      <c r="H32" s="165"/>
    </row>
    <row r="33" spans="1:10" ht="17.25" outlineLevel="1" x14ac:dyDescent="0.3">
      <c r="A33" s="203">
        <v>1</v>
      </c>
      <c r="B33" s="204" t="s">
        <v>36</v>
      </c>
      <c r="C33" s="205">
        <v>460</v>
      </c>
      <c r="D33" s="156">
        <v>420</v>
      </c>
      <c r="E33" s="156">
        <f>C33-D33</f>
        <v>40</v>
      </c>
      <c r="F33" s="165">
        <f>[1]лабор!P38</f>
        <v>0.50286914188882725</v>
      </c>
      <c r="G33" s="165">
        <f>[2]лабор!P38</f>
        <v>0.42528193418147781</v>
      </c>
      <c r="H33" s="165">
        <f t="shared" si="2"/>
        <v>-7.7587207707349448E-2</v>
      </c>
    </row>
    <row r="34" spans="1:10" ht="17.25" outlineLevel="1" x14ac:dyDescent="0.3">
      <c r="A34" s="203">
        <f>A33+1</f>
        <v>2</v>
      </c>
      <c r="B34" s="204" t="s">
        <v>37</v>
      </c>
      <c r="C34" s="205">
        <v>460</v>
      </c>
      <c r="D34" s="156">
        <v>430</v>
      </c>
      <c r="E34" s="156">
        <f>C34-D34</f>
        <v>30</v>
      </c>
      <c r="F34" s="165">
        <f>[1]лабор!P39</f>
        <v>0.51454961411104949</v>
      </c>
      <c r="G34" s="165">
        <f>[2]лабор!P39</f>
        <v>0.44196832307036671</v>
      </c>
      <c r="H34" s="165">
        <f t="shared" si="2"/>
        <v>-7.2581291040682783E-2</v>
      </c>
    </row>
    <row r="35" spans="1:10" ht="17.25" outlineLevel="1" x14ac:dyDescent="0.3">
      <c r="A35" s="203">
        <f>A34+1</f>
        <v>3</v>
      </c>
      <c r="B35" s="204" t="s">
        <v>310</v>
      </c>
      <c r="C35" s="205">
        <v>580</v>
      </c>
      <c r="D35" s="156">
        <f>130+440</f>
        <v>570</v>
      </c>
      <c r="E35" s="156">
        <f>C35-D35</f>
        <v>10</v>
      </c>
      <c r="F35" s="165">
        <f>[1]лабор!P40</f>
        <v>0.54010654022088156</v>
      </c>
      <c r="G35" s="165">
        <f>[2]лабор!P40</f>
        <v>0.47847821751298392</v>
      </c>
      <c r="H35" s="165">
        <f t="shared" si="2"/>
        <v>-6.1628322707897643E-2</v>
      </c>
    </row>
    <row r="36" spans="1:10" ht="17.25" outlineLevel="1" collapsed="1" x14ac:dyDescent="0.3">
      <c r="A36" s="203">
        <f>A35+1</f>
        <v>4</v>
      </c>
      <c r="B36" s="204" t="s">
        <v>309</v>
      </c>
      <c r="C36" s="205">
        <v>620</v>
      </c>
      <c r="D36" s="156">
        <f>170+440</f>
        <v>610</v>
      </c>
      <c r="E36" s="156">
        <f>C36-D36</f>
        <v>10</v>
      </c>
      <c r="F36" s="165">
        <f>[1]лабор!P41</f>
        <v>0.6752555685449424</v>
      </c>
      <c r="G36" s="165">
        <f>[2]лабор!P41</f>
        <v>0.67154825797592799</v>
      </c>
      <c r="H36" s="165">
        <f t="shared" si="2"/>
        <v>-3.7073105690144104E-3</v>
      </c>
    </row>
    <row r="37" spans="1:10" ht="17.25" outlineLevel="1" x14ac:dyDescent="0.3">
      <c r="A37" s="203">
        <f>A36+1</f>
        <v>5</v>
      </c>
      <c r="B37" s="204" t="s">
        <v>38</v>
      </c>
      <c r="C37" s="205">
        <v>430</v>
      </c>
      <c r="D37" s="156">
        <v>420</v>
      </c>
      <c r="E37" s="156">
        <f>C37-D37</f>
        <v>10</v>
      </c>
      <c r="F37" s="165">
        <f>[1]лабор!P42</f>
        <v>0.50168306253259587</v>
      </c>
      <c r="G37" s="165">
        <f>[2]лабор!P42</f>
        <v>0.42358753510114722</v>
      </c>
      <c r="H37" s="165">
        <f>G37-F37</f>
        <v>-7.8095527431448653E-2</v>
      </c>
    </row>
    <row r="38" spans="1:10" ht="15.75" outlineLevel="1" x14ac:dyDescent="0.25">
      <c r="A38" s="231"/>
      <c r="B38" s="234" t="s">
        <v>39</v>
      </c>
      <c r="C38" s="233"/>
      <c r="D38" s="71"/>
      <c r="E38" s="71"/>
      <c r="F38" s="166"/>
      <c r="G38" s="166"/>
      <c r="H38" s="166"/>
    </row>
    <row r="39" spans="1:10" ht="17.25" outlineLevel="1" x14ac:dyDescent="0.3">
      <c r="A39" s="203">
        <v>1</v>
      </c>
      <c r="B39" s="207" t="s">
        <v>40</v>
      </c>
      <c r="C39" s="208">
        <v>450</v>
      </c>
      <c r="D39" s="64">
        <v>400</v>
      </c>
      <c r="E39" s="156">
        <f t="shared" ref="E39:E53" si="3">C39-D39</f>
        <v>50</v>
      </c>
      <c r="F39" s="165">
        <f>[1]лабор!P44</f>
        <v>0.43964886444033674</v>
      </c>
      <c r="G39" s="165">
        <f>[2]лабор!P44</f>
        <v>0.33496725211220563</v>
      </c>
      <c r="H39" s="165">
        <f t="shared" ref="H39:H53" si="4">G39-F39</f>
        <v>-0.10468161232813111</v>
      </c>
      <c r="J39" s="97"/>
    </row>
    <row r="40" spans="1:10" ht="17.25" outlineLevel="1" x14ac:dyDescent="0.3">
      <c r="A40" s="203">
        <f t="shared" ref="A40:A53" si="5">A39+1</f>
        <v>2</v>
      </c>
      <c r="B40" s="207" t="s">
        <v>331</v>
      </c>
      <c r="C40" s="208">
        <v>450</v>
      </c>
      <c r="D40" s="64">
        <v>440</v>
      </c>
      <c r="E40" s="156">
        <f t="shared" si="3"/>
        <v>10</v>
      </c>
      <c r="F40" s="165">
        <f>[1]лабор!P45</f>
        <v>0.41953871402509196</v>
      </c>
      <c r="G40" s="165">
        <f>[2]лабор!P45</f>
        <v>0.30623846580471287</v>
      </c>
      <c r="H40" s="165">
        <f t="shared" si="4"/>
        <v>-0.1133002482203791</v>
      </c>
    </row>
    <row r="41" spans="1:10" ht="17.25" outlineLevel="1" x14ac:dyDescent="0.3">
      <c r="A41" s="203">
        <f t="shared" si="5"/>
        <v>3</v>
      </c>
      <c r="B41" s="207" t="s">
        <v>41</v>
      </c>
      <c r="C41" s="208">
        <v>450</v>
      </c>
      <c r="D41" s="64">
        <v>440</v>
      </c>
      <c r="E41" s="156">
        <f t="shared" si="3"/>
        <v>10</v>
      </c>
      <c r="F41" s="165">
        <f>[1]лабор!P46</f>
        <v>0.42872973675236475</v>
      </c>
      <c r="G41" s="165">
        <f>[2]лабор!P46</f>
        <v>0.31936849827224528</v>
      </c>
      <c r="H41" s="165">
        <f t="shared" si="4"/>
        <v>-0.10936123848011947</v>
      </c>
    </row>
    <row r="42" spans="1:10" ht="17.25" outlineLevel="1" x14ac:dyDescent="0.3">
      <c r="A42" s="203">
        <f t="shared" si="5"/>
        <v>4</v>
      </c>
      <c r="B42" s="207" t="s">
        <v>985</v>
      </c>
      <c r="C42" s="208">
        <v>450</v>
      </c>
      <c r="D42" s="64">
        <v>390</v>
      </c>
      <c r="E42" s="156">
        <f t="shared" si="3"/>
        <v>60</v>
      </c>
      <c r="F42" s="165">
        <f>[1]лабор!P47</f>
        <v>0.49515625464915197</v>
      </c>
      <c r="G42" s="165">
        <f>[2]лабор!P47</f>
        <v>0.41426352383908449</v>
      </c>
      <c r="H42" s="165">
        <f t="shared" si="4"/>
        <v>-8.0892730810067481E-2</v>
      </c>
    </row>
    <row r="43" spans="1:10" ht="17.25" outlineLevel="1" x14ac:dyDescent="0.3">
      <c r="A43" s="203">
        <f t="shared" si="5"/>
        <v>5</v>
      </c>
      <c r="B43" s="207" t="s">
        <v>984</v>
      </c>
      <c r="C43" s="208">
        <v>450</v>
      </c>
      <c r="D43" s="64">
        <v>440</v>
      </c>
      <c r="E43" s="156">
        <f t="shared" si="3"/>
        <v>10</v>
      </c>
      <c r="F43" s="165">
        <f>[1]лабор!P48</f>
        <v>0.39824160625283156</v>
      </c>
      <c r="G43" s="165">
        <f>[2]лабор!P48</f>
        <v>0.27581402613005523</v>
      </c>
      <c r="H43" s="165">
        <f t="shared" si="4"/>
        <v>-0.12242758012277632</v>
      </c>
    </row>
    <row r="44" spans="1:10" ht="17.25" outlineLevel="1" x14ac:dyDescent="0.3">
      <c r="A44" s="203">
        <f t="shared" si="5"/>
        <v>6</v>
      </c>
      <c r="B44" s="207" t="s">
        <v>42</v>
      </c>
      <c r="C44" s="208">
        <v>450</v>
      </c>
      <c r="D44" s="64">
        <v>280</v>
      </c>
      <c r="E44" s="156">
        <f t="shared" si="3"/>
        <v>170</v>
      </c>
      <c r="F44" s="165">
        <f>[1]лабор!P49</f>
        <v>0.60517439496934844</v>
      </c>
      <c r="G44" s="165">
        <f>[2]лабор!P49</f>
        <v>0.57143229572507925</v>
      </c>
      <c r="H44" s="165">
        <f t="shared" si="4"/>
        <v>-3.3742099244269186E-2</v>
      </c>
    </row>
    <row r="45" spans="1:10" ht="17.25" outlineLevel="1" collapsed="1" x14ac:dyDescent="0.3">
      <c r="A45" s="203">
        <f t="shared" si="5"/>
        <v>7</v>
      </c>
      <c r="B45" s="207" t="s">
        <v>983</v>
      </c>
      <c r="C45" s="208">
        <v>550</v>
      </c>
      <c r="D45" s="64">
        <v>440</v>
      </c>
      <c r="E45" s="156">
        <f t="shared" si="3"/>
        <v>110</v>
      </c>
      <c r="F45" s="165">
        <f>[1]лабор!P50</f>
        <v>0.39194832868720891</v>
      </c>
      <c r="G45" s="165">
        <f>[2]лабор!P50</f>
        <v>0.26682362960773714</v>
      </c>
      <c r="H45" s="165">
        <f t="shared" si="4"/>
        <v>-0.12512469907947177</v>
      </c>
    </row>
    <row r="46" spans="1:10" ht="17.25" outlineLevel="1" x14ac:dyDescent="0.3">
      <c r="A46" s="203">
        <f t="shared" si="5"/>
        <v>8</v>
      </c>
      <c r="B46" s="207" t="s">
        <v>43</v>
      </c>
      <c r="C46" s="208">
        <v>600</v>
      </c>
      <c r="D46" s="64">
        <v>510</v>
      </c>
      <c r="E46" s="156">
        <f t="shared" si="3"/>
        <v>90</v>
      </c>
      <c r="F46" s="165">
        <f>[1]лабор!P51</f>
        <v>0.48527784580808914</v>
      </c>
      <c r="G46" s="165">
        <f>[2]лабор!P51</f>
        <v>0.4001515112089945</v>
      </c>
      <c r="H46" s="165">
        <f t="shared" si="4"/>
        <v>-8.5126334599094633E-2</v>
      </c>
    </row>
    <row r="47" spans="1:10" ht="17.25" outlineLevel="1" x14ac:dyDescent="0.3">
      <c r="A47" s="203">
        <f t="shared" si="5"/>
        <v>9</v>
      </c>
      <c r="B47" s="207" t="s">
        <v>982</v>
      </c>
      <c r="C47" s="208">
        <v>650</v>
      </c>
      <c r="D47" s="64">
        <v>570</v>
      </c>
      <c r="E47" s="156">
        <f t="shared" si="3"/>
        <v>80</v>
      </c>
      <c r="F47" s="165">
        <f>[1]лабор!P52</f>
        <v>0.42110793388478118</v>
      </c>
      <c r="G47" s="165">
        <f>[2]лабор!P52</f>
        <v>0.308480208461412</v>
      </c>
      <c r="H47" s="165">
        <f t="shared" si="4"/>
        <v>-0.11262772542336918</v>
      </c>
    </row>
    <row r="48" spans="1:10" ht="17.25" outlineLevel="1" x14ac:dyDescent="0.3">
      <c r="A48" s="203">
        <f t="shared" si="5"/>
        <v>10</v>
      </c>
      <c r="B48" s="207" t="s">
        <v>961</v>
      </c>
      <c r="C48" s="208">
        <v>520</v>
      </c>
      <c r="D48" s="64">
        <v>450</v>
      </c>
      <c r="E48" s="156">
        <f t="shared" si="3"/>
        <v>70</v>
      </c>
      <c r="F48" s="165">
        <f>[1]лабор!P53</f>
        <v>0.48650666202054232</v>
      </c>
      <c r="G48" s="165">
        <f>[2]лабор!P53</f>
        <v>0.40190696294107048</v>
      </c>
      <c r="H48" s="165">
        <f t="shared" si="4"/>
        <v>-8.4599699079471846E-2</v>
      </c>
    </row>
    <row r="49" spans="1:8" ht="17.25" outlineLevel="1" x14ac:dyDescent="0.3">
      <c r="A49" s="203">
        <f t="shared" si="5"/>
        <v>11</v>
      </c>
      <c r="B49" s="207" t="s">
        <v>44</v>
      </c>
      <c r="C49" s="208">
        <v>520</v>
      </c>
      <c r="D49" s="64">
        <v>450</v>
      </c>
      <c r="E49" s="156">
        <f t="shared" si="3"/>
        <v>70</v>
      </c>
      <c r="F49" s="165">
        <f>[1]лабор!P54</f>
        <v>0.48941151793408105</v>
      </c>
      <c r="G49" s="165">
        <f>[2]лабор!P54</f>
        <v>0.40605675710326872</v>
      </c>
      <c r="H49" s="165">
        <f t="shared" si="4"/>
        <v>-8.3354760830812336E-2</v>
      </c>
    </row>
    <row r="50" spans="1:8" ht="17.25" outlineLevel="1" x14ac:dyDescent="0.3">
      <c r="A50" s="203">
        <f t="shared" si="5"/>
        <v>12</v>
      </c>
      <c r="B50" s="204" t="s">
        <v>45</v>
      </c>
      <c r="C50" s="208">
        <v>520</v>
      </c>
      <c r="D50" s="64">
        <v>450</v>
      </c>
      <c r="E50" s="156">
        <f t="shared" si="3"/>
        <v>70</v>
      </c>
      <c r="F50" s="165">
        <f>[1]лабор!P55</f>
        <v>0.48941151793408105</v>
      </c>
      <c r="G50" s="165">
        <f>[2]лабор!P55</f>
        <v>0.40605675710326872</v>
      </c>
      <c r="H50" s="165">
        <f t="shared" si="4"/>
        <v>-8.3354760830812336E-2</v>
      </c>
    </row>
    <row r="51" spans="1:8" ht="17.25" outlineLevel="1" x14ac:dyDescent="0.3">
      <c r="A51" s="203">
        <f t="shared" si="5"/>
        <v>13</v>
      </c>
      <c r="B51" s="207" t="s">
        <v>976</v>
      </c>
      <c r="C51" s="208">
        <v>520</v>
      </c>
      <c r="D51" s="64">
        <v>450</v>
      </c>
      <c r="E51" s="156">
        <f t="shared" si="3"/>
        <v>70</v>
      </c>
      <c r="F51" s="165">
        <f>[1]лабор!P56</f>
        <v>0.49323582868720889</v>
      </c>
      <c r="G51" s="165">
        <f>[2]лабор!P56</f>
        <v>0.41152005817916565</v>
      </c>
      <c r="H51" s="165">
        <f t="shared" si="4"/>
        <v>-8.1715770508043239E-2</v>
      </c>
    </row>
    <row r="52" spans="1:8" ht="17.25" outlineLevel="1" x14ac:dyDescent="0.3">
      <c r="A52" s="203">
        <f t="shared" si="5"/>
        <v>14</v>
      </c>
      <c r="B52" s="207" t="s">
        <v>46</v>
      </c>
      <c r="C52" s="208">
        <v>650</v>
      </c>
      <c r="D52" s="64">
        <v>560</v>
      </c>
      <c r="E52" s="156">
        <f t="shared" si="3"/>
        <v>90</v>
      </c>
      <c r="F52" s="165">
        <f>[1]лабор!P57</f>
        <v>0.51678039625110561</v>
      </c>
      <c r="G52" s="165">
        <f>[2]лабор!P57</f>
        <v>0.44515515469901795</v>
      </c>
      <c r="H52" s="165">
        <f t="shared" si="4"/>
        <v>-7.162524155208766E-2</v>
      </c>
    </row>
    <row r="53" spans="1:8" ht="21" customHeight="1" outlineLevel="1" x14ac:dyDescent="0.3">
      <c r="A53" s="203">
        <f t="shared" si="5"/>
        <v>15</v>
      </c>
      <c r="B53" s="207" t="s">
        <v>311</v>
      </c>
      <c r="C53" s="208">
        <v>650</v>
      </c>
      <c r="D53" s="64">
        <v>630</v>
      </c>
      <c r="E53" s="156">
        <f t="shared" si="3"/>
        <v>20</v>
      </c>
      <c r="F53" s="165">
        <f>[1]лабор!P59</f>
        <v>0.3569878944989382</v>
      </c>
      <c r="G53" s="165">
        <f>[2]лабор!P59</f>
        <v>0.21688015219592169</v>
      </c>
      <c r="H53" s="165">
        <f t="shared" si="4"/>
        <v>-0.14010774230301651</v>
      </c>
    </row>
    <row r="54" spans="1:8" ht="17.25" outlineLevel="1" collapsed="1" x14ac:dyDescent="0.3">
      <c r="A54" s="203"/>
      <c r="B54" s="209" t="s">
        <v>47</v>
      </c>
      <c r="C54" s="208"/>
      <c r="D54" s="64"/>
      <c r="E54" s="64"/>
      <c r="F54" s="165"/>
      <c r="G54" s="165"/>
      <c r="H54" s="165"/>
    </row>
    <row r="55" spans="1:8" ht="17.25" outlineLevel="1" x14ac:dyDescent="0.3">
      <c r="A55" s="203">
        <v>1</v>
      </c>
      <c r="B55" s="204" t="s">
        <v>48</v>
      </c>
      <c r="C55" s="208">
        <v>580</v>
      </c>
      <c r="D55" s="64">
        <v>540</v>
      </c>
      <c r="E55" s="156">
        <f t="shared" ref="E55:E61" si="6">C55-D55</f>
        <v>40</v>
      </c>
      <c r="F55" s="165">
        <f>[1]лабор!P61</f>
        <v>0.44203804967587296</v>
      </c>
      <c r="G55" s="165">
        <f>[2]лабор!P61</f>
        <v>0.33838037387725722</v>
      </c>
      <c r="H55" s="165">
        <f t="shared" ref="H55:H61" si="7">G55-F55</f>
        <v>-0.10365767579861573</v>
      </c>
    </row>
    <row r="56" spans="1:8" ht="17.25" outlineLevel="1" x14ac:dyDescent="0.3">
      <c r="A56" s="203">
        <f t="shared" ref="A56:A61" si="8">A55+1</f>
        <v>2</v>
      </c>
      <c r="B56" s="207" t="s">
        <v>49</v>
      </c>
      <c r="C56" s="208">
        <v>580</v>
      </c>
      <c r="D56" s="64">
        <v>550</v>
      </c>
      <c r="E56" s="156">
        <f t="shared" si="6"/>
        <v>30</v>
      </c>
      <c r="F56" s="165">
        <f>[1]лабор!P62</f>
        <v>0.44231443592187486</v>
      </c>
      <c r="G56" s="165">
        <f>[2]лабор!P62</f>
        <v>0.33877521137154565</v>
      </c>
      <c r="H56" s="165">
        <f t="shared" si="7"/>
        <v>-0.10353922455032921</v>
      </c>
    </row>
    <row r="57" spans="1:8" ht="17.25" outlineLevel="1" x14ac:dyDescent="0.3">
      <c r="A57" s="203">
        <f t="shared" si="8"/>
        <v>3</v>
      </c>
      <c r="B57" s="207" t="s">
        <v>332</v>
      </c>
      <c r="C57" s="208">
        <v>580</v>
      </c>
      <c r="D57" s="64">
        <v>530</v>
      </c>
      <c r="E57" s="156">
        <f t="shared" si="6"/>
        <v>50</v>
      </c>
      <c r="F57" s="165">
        <f>[1]лабор!P63</f>
        <v>0.43319777464071385</v>
      </c>
      <c r="G57" s="165">
        <f>[2]лабор!P63</f>
        <v>0.32575140954131548</v>
      </c>
      <c r="H57" s="165">
        <f t="shared" si="7"/>
        <v>-0.10744636509939837</v>
      </c>
    </row>
    <row r="58" spans="1:8" ht="17.25" outlineLevel="1" x14ac:dyDescent="0.3">
      <c r="A58" s="203">
        <f t="shared" si="8"/>
        <v>4</v>
      </c>
      <c r="B58" s="207" t="s">
        <v>50</v>
      </c>
      <c r="C58" s="208">
        <v>540</v>
      </c>
      <c r="D58" s="64">
        <v>520</v>
      </c>
      <c r="E58" s="156">
        <f t="shared" si="6"/>
        <v>20</v>
      </c>
      <c r="F58" s="165">
        <f>[1]лабор!P64</f>
        <v>0.4726793480016383</v>
      </c>
      <c r="G58" s="165">
        <f>[2]лабор!P64</f>
        <v>0.38215365719977895</v>
      </c>
      <c r="H58" s="165">
        <f t="shared" si="7"/>
        <v>-9.0525690801859349E-2</v>
      </c>
    </row>
    <row r="59" spans="1:8" ht="17.25" outlineLevel="1" x14ac:dyDescent="0.3">
      <c r="A59" s="203">
        <f t="shared" si="8"/>
        <v>5</v>
      </c>
      <c r="B59" s="207" t="s">
        <v>51</v>
      </c>
      <c r="C59" s="208">
        <v>540</v>
      </c>
      <c r="D59" s="64">
        <v>550</v>
      </c>
      <c r="E59" s="156">
        <f t="shared" si="6"/>
        <v>-10</v>
      </c>
      <c r="F59" s="165">
        <f>[1]лабор!P65</f>
        <v>0.48526898137642033</v>
      </c>
      <c r="G59" s="165">
        <f>[2]лабор!P65</f>
        <v>0.40013884773518199</v>
      </c>
      <c r="H59" s="165">
        <f t="shared" si="7"/>
        <v>-8.5130133641238337E-2</v>
      </c>
    </row>
    <row r="60" spans="1:8" ht="17.25" outlineLevel="1" x14ac:dyDescent="0.3">
      <c r="A60" s="203">
        <f t="shared" si="8"/>
        <v>6</v>
      </c>
      <c r="B60" s="207" t="s">
        <v>52</v>
      </c>
      <c r="C60" s="208">
        <v>700</v>
      </c>
      <c r="D60" s="64">
        <v>610</v>
      </c>
      <c r="E60" s="156">
        <f t="shared" si="6"/>
        <v>90</v>
      </c>
      <c r="F60" s="165">
        <f>[1]лабор!P66</f>
        <v>0.43385622516293404</v>
      </c>
      <c r="G60" s="165">
        <f>[2]лабор!P66</f>
        <v>0.32669205314448735</v>
      </c>
      <c r="H60" s="165">
        <f t="shared" si="7"/>
        <v>-0.10716417201844669</v>
      </c>
    </row>
    <row r="61" spans="1:8" ht="17.25" outlineLevel="1" x14ac:dyDescent="0.3">
      <c r="A61" s="203">
        <f t="shared" si="8"/>
        <v>7</v>
      </c>
      <c r="B61" s="207" t="s">
        <v>53</v>
      </c>
      <c r="C61" s="208">
        <v>600</v>
      </c>
      <c r="D61" s="64">
        <v>570</v>
      </c>
      <c r="E61" s="156">
        <f t="shared" si="6"/>
        <v>30</v>
      </c>
      <c r="F61" s="165">
        <f>[1]лабор!P67</f>
        <v>0.44356910927687265</v>
      </c>
      <c r="G61" s="165">
        <f>[2]лабор!P67</f>
        <v>0.3405676018786854</v>
      </c>
      <c r="H61" s="165">
        <f t="shared" si="7"/>
        <v>-0.10300150739818725</v>
      </c>
    </row>
    <row r="62" spans="1:8" ht="17.25" outlineLevel="1" collapsed="1" x14ac:dyDescent="0.3">
      <c r="A62" s="203"/>
      <c r="B62" s="209" t="s">
        <v>54</v>
      </c>
      <c r="C62" s="208"/>
      <c r="D62" s="64"/>
      <c r="E62" s="64"/>
      <c r="F62" s="165"/>
      <c r="G62" s="165"/>
      <c r="H62" s="165"/>
    </row>
    <row r="63" spans="1:8" ht="17.25" outlineLevel="1" x14ac:dyDescent="0.3">
      <c r="A63" s="203">
        <v>1</v>
      </c>
      <c r="B63" s="207" t="s">
        <v>55</v>
      </c>
      <c r="C63" s="208">
        <v>650</v>
      </c>
      <c r="D63" s="64">
        <v>630</v>
      </c>
      <c r="E63" s="156">
        <f>C63-D63</f>
        <v>20</v>
      </c>
      <c r="F63" s="165">
        <f>[1]лабор!P68</f>
        <v>0.46988519180057958</v>
      </c>
      <c r="G63" s="165">
        <f>[2]лабор!P68</f>
        <v>0.37816200548398088</v>
      </c>
      <c r="H63" s="165">
        <f t="shared" ref="H63:H128" si="9">G63-F63</f>
        <v>-9.1723186316598704E-2</v>
      </c>
    </row>
    <row r="64" spans="1:8" ht="17.25" outlineLevel="1" x14ac:dyDescent="0.3">
      <c r="A64" s="203">
        <f>A63+1</f>
        <v>2</v>
      </c>
      <c r="B64" s="207" t="s">
        <v>56</v>
      </c>
      <c r="C64" s="208">
        <v>550</v>
      </c>
      <c r="D64" s="64">
        <v>510</v>
      </c>
      <c r="E64" s="156">
        <f>C64-D64</f>
        <v>40</v>
      </c>
      <c r="F64" s="165">
        <f>[1]лабор!P69</f>
        <v>0.4680553410633938</v>
      </c>
      <c r="G64" s="165">
        <f>[2]лабор!P69</f>
        <v>0.37554793300228712</v>
      </c>
      <c r="H64" s="165">
        <f t="shared" si="9"/>
        <v>-9.2507408061106688E-2</v>
      </c>
    </row>
    <row r="65" spans="1:10" ht="17.25" outlineLevel="1" x14ac:dyDescent="0.3">
      <c r="A65" s="203">
        <f>A64+1</f>
        <v>3</v>
      </c>
      <c r="B65" s="207" t="s">
        <v>57</v>
      </c>
      <c r="C65" s="208">
        <v>650</v>
      </c>
      <c r="D65" s="64">
        <v>630</v>
      </c>
      <c r="E65" s="156">
        <f>C65-D65</f>
        <v>20</v>
      </c>
      <c r="F65" s="165">
        <f>[1]лабор!P70</f>
        <v>0.45223512635434687</v>
      </c>
      <c r="G65" s="165">
        <f>[2]лабор!P70</f>
        <v>0.35294762627507698</v>
      </c>
      <c r="H65" s="165">
        <f t="shared" si="9"/>
        <v>-9.9287500079269897E-2</v>
      </c>
    </row>
    <row r="66" spans="1:10" ht="17.25" outlineLevel="1" x14ac:dyDescent="0.3">
      <c r="A66" s="203">
        <f>A65+1</f>
        <v>4</v>
      </c>
      <c r="B66" s="207" t="s">
        <v>58</v>
      </c>
      <c r="C66" s="208">
        <v>650</v>
      </c>
      <c r="D66" s="64">
        <v>630</v>
      </c>
      <c r="E66" s="156">
        <f>C66-D66</f>
        <v>20</v>
      </c>
      <c r="F66" s="165">
        <f>[1]лабор!P71</f>
        <v>0.43170130171337934</v>
      </c>
      <c r="G66" s="165">
        <f>[2]лабор!P71</f>
        <v>0.32361359107369508</v>
      </c>
      <c r="H66" s="165">
        <f t="shared" si="9"/>
        <v>-0.10808771063968425</v>
      </c>
    </row>
    <row r="67" spans="1:10" ht="17.25" outlineLevel="1" x14ac:dyDescent="0.3">
      <c r="A67" s="203">
        <f>A66+1</f>
        <v>5</v>
      </c>
      <c r="B67" s="207" t="s">
        <v>403</v>
      </c>
      <c r="C67" s="208">
        <v>650</v>
      </c>
      <c r="D67" s="64">
        <v>620</v>
      </c>
      <c r="E67" s="156">
        <f>C67-D67</f>
        <v>30</v>
      </c>
      <c r="F67" s="165">
        <f>[1]лабор!P72</f>
        <v>0.5080752089166477</v>
      </c>
      <c r="G67" s="165">
        <f>[2]лабор!P72</f>
        <v>0.43271917279264976</v>
      </c>
      <c r="H67" s="165">
        <f t="shared" si="9"/>
        <v>-7.5356036123997938E-2</v>
      </c>
      <c r="J67" s="92"/>
    </row>
    <row r="68" spans="1:10" ht="15.75" outlineLevel="1" collapsed="1" x14ac:dyDescent="0.25">
      <c r="A68" s="231"/>
      <c r="B68" s="234" t="s">
        <v>59</v>
      </c>
      <c r="C68" s="233"/>
      <c r="D68" s="71"/>
      <c r="E68" s="71"/>
      <c r="F68" s="166"/>
      <c r="G68" s="166"/>
      <c r="H68" s="166"/>
    </row>
    <row r="69" spans="1:10" ht="17.25" outlineLevel="1" x14ac:dyDescent="0.3">
      <c r="A69" s="203">
        <v>1</v>
      </c>
      <c r="B69" s="204" t="s">
        <v>891</v>
      </c>
      <c r="C69" s="208">
        <v>420</v>
      </c>
      <c r="D69" s="64">
        <v>390</v>
      </c>
      <c r="E69" s="156">
        <f t="shared" ref="E69:E87" si="10">C69-D69</f>
        <v>30</v>
      </c>
      <c r="F69" s="165" t="e">
        <f>[1]лабор!P75</f>
        <v>#REF!</v>
      </c>
      <c r="G69" s="165" t="e">
        <f>[2]лабор!P75</f>
        <v>#REF!</v>
      </c>
      <c r="H69" s="165" t="e">
        <f t="shared" ref="H69" si="11">G69-F69</f>
        <v>#REF!</v>
      </c>
    </row>
    <row r="70" spans="1:10" ht="17.25" outlineLevel="1" x14ac:dyDescent="0.3">
      <c r="A70" s="203">
        <f>A69+1</f>
        <v>2</v>
      </c>
      <c r="B70" s="204" t="s">
        <v>834</v>
      </c>
      <c r="C70" s="208">
        <v>650</v>
      </c>
      <c r="D70" s="64">
        <v>390</v>
      </c>
      <c r="E70" s="156">
        <f t="shared" si="10"/>
        <v>260</v>
      </c>
      <c r="F70" s="165">
        <f>[1]лабор!P76</f>
        <v>0.31959843400491222</v>
      </c>
      <c r="G70" s="165">
        <f>[2]лабор!P76</f>
        <v>0.16346663720445628</v>
      </c>
      <c r="H70" s="165">
        <f t="shared" ref="H70" si="12">G70-F70</f>
        <v>-0.15613179680045594</v>
      </c>
    </row>
    <row r="71" spans="1:10" ht="17.25" outlineLevel="1" x14ac:dyDescent="0.3">
      <c r="A71" s="203">
        <f>A70+1</f>
        <v>3</v>
      </c>
      <c r="B71" s="207" t="s">
        <v>60</v>
      </c>
      <c r="C71" s="208">
        <v>530</v>
      </c>
      <c r="D71" s="64">
        <v>530</v>
      </c>
      <c r="E71" s="156">
        <f t="shared" si="10"/>
        <v>0</v>
      </c>
      <c r="F71" s="165">
        <f>[1]лабор!P76</f>
        <v>0.31959843400491222</v>
      </c>
      <c r="G71" s="165">
        <f>[2]лабор!P76</f>
        <v>0.16346663720445628</v>
      </c>
      <c r="H71" s="165">
        <f t="shared" si="9"/>
        <v>-0.15613179680045594</v>
      </c>
    </row>
    <row r="72" spans="1:10" ht="17.25" outlineLevel="1" x14ac:dyDescent="0.3">
      <c r="A72" s="203">
        <f t="shared" ref="A72:A87" si="13">A71+1</f>
        <v>4</v>
      </c>
      <c r="B72" s="207" t="s">
        <v>61</v>
      </c>
      <c r="C72" s="208">
        <v>120</v>
      </c>
      <c r="D72" s="64">
        <v>120</v>
      </c>
      <c r="E72" s="156">
        <f t="shared" si="10"/>
        <v>0</v>
      </c>
      <c r="F72" s="165">
        <f>[1]лабор!P77</f>
        <v>0.48695417268076641</v>
      </c>
      <c r="G72" s="165">
        <f>[2]лабор!P77</f>
        <v>0.40254626388424791</v>
      </c>
      <c r="H72" s="165">
        <f t="shared" si="9"/>
        <v>-8.4407908796518494E-2</v>
      </c>
    </row>
    <row r="73" spans="1:10" ht="17.25" outlineLevel="1" x14ac:dyDescent="0.3">
      <c r="A73" s="203">
        <f t="shared" si="13"/>
        <v>5</v>
      </c>
      <c r="B73" s="207" t="s">
        <v>62</v>
      </c>
      <c r="C73" s="208">
        <v>140</v>
      </c>
      <c r="D73" s="64">
        <v>130</v>
      </c>
      <c r="E73" s="156">
        <f t="shared" si="10"/>
        <v>10</v>
      </c>
      <c r="F73" s="165">
        <f>[1]лабор!P78</f>
        <v>0.50784594539465711</v>
      </c>
      <c r="G73" s="165">
        <f>[2]лабор!P78</f>
        <v>0.43239165347552028</v>
      </c>
      <c r="H73" s="165">
        <f t="shared" si="9"/>
        <v>-7.5454291919136829E-2</v>
      </c>
    </row>
    <row r="74" spans="1:10" ht="17.25" outlineLevel="1" collapsed="1" x14ac:dyDescent="0.3">
      <c r="A74" s="203">
        <f t="shared" si="13"/>
        <v>6</v>
      </c>
      <c r="B74" s="207" t="s">
        <v>63</v>
      </c>
      <c r="C74" s="208">
        <v>360</v>
      </c>
      <c r="D74" s="64">
        <v>300</v>
      </c>
      <c r="E74" s="156">
        <f t="shared" si="10"/>
        <v>60</v>
      </c>
      <c r="F74" s="165">
        <f>[1]лабор!P79</f>
        <v>0.618512240209391</v>
      </c>
      <c r="G74" s="165">
        <f>[2]лабор!P79</f>
        <v>0.5904863603537116</v>
      </c>
      <c r="H74" s="165">
        <f t="shared" si="9"/>
        <v>-2.8025879855679392E-2</v>
      </c>
    </row>
    <row r="75" spans="1:10" ht="17.25" outlineLevel="1" collapsed="1" x14ac:dyDescent="0.3">
      <c r="A75" s="203">
        <f t="shared" si="13"/>
        <v>7</v>
      </c>
      <c r="B75" s="207" t="s">
        <v>334</v>
      </c>
      <c r="C75" s="208">
        <v>620</v>
      </c>
      <c r="D75" s="64">
        <v>590</v>
      </c>
      <c r="E75" s="156">
        <f t="shared" si="10"/>
        <v>30</v>
      </c>
      <c r="F75" s="165">
        <f>[1]лабор!P80</f>
        <v>0.60376611622335608</v>
      </c>
      <c r="G75" s="165">
        <f>[2]лабор!P80</f>
        <v>0.56942046894509035</v>
      </c>
      <c r="H75" s="165">
        <f t="shared" si="9"/>
        <v>-3.4345647278265723E-2</v>
      </c>
    </row>
    <row r="76" spans="1:10" s="23" customFormat="1" ht="17.25" outlineLevel="1" x14ac:dyDescent="0.3">
      <c r="A76" s="203">
        <f t="shared" si="13"/>
        <v>8</v>
      </c>
      <c r="B76" s="207" t="s">
        <v>314</v>
      </c>
      <c r="C76" s="210">
        <v>120</v>
      </c>
      <c r="D76" s="75">
        <v>110</v>
      </c>
      <c r="E76" s="156">
        <f t="shared" si="10"/>
        <v>10</v>
      </c>
      <c r="F76" s="165">
        <f>[1]лабор!P81</f>
        <v>0.60638080053455634</v>
      </c>
      <c r="G76" s="165">
        <f>[2]лабор!P81</f>
        <v>0.57315573224680483</v>
      </c>
      <c r="H76" s="165">
        <f t="shared" si="9"/>
        <v>-3.3225068287751514E-2</v>
      </c>
      <c r="I76" s="3"/>
      <c r="J76" s="3"/>
    </row>
    <row r="77" spans="1:10" s="23" customFormat="1" ht="17.25" outlineLevel="1" x14ac:dyDescent="0.3">
      <c r="A77" s="203">
        <f t="shared" si="13"/>
        <v>9</v>
      </c>
      <c r="B77" s="207" t="s">
        <v>330</v>
      </c>
      <c r="C77" s="210">
        <v>450</v>
      </c>
      <c r="D77" s="75">
        <v>440</v>
      </c>
      <c r="E77" s="156">
        <f t="shared" si="10"/>
        <v>10</v>
      </c>
      <c r="F77" s="165">
        <f>[1]лабор!P82</f>
        <v>0.62038939584327368</v>
      </c>
      <c r="G77" s="165">
        <f>[2]лабор!P82</f>
        <v>0.59316801125925833</v>
      </c>
      <c r="H77" s="165">
        <f t="shared" si="9"/>
        <v>-2.7221384584015351E-2</v>
      </c>
      <c r="I77" s="3"/>
      <c r="J77" s="3"/>
    </row>
    <row r="78" spans="1:10" ht="17.25" outlineLevel="1" collapsed="1" x14ac:dyDescent="0.3">
      <c r="A78" s="203">
        <f t="shared" si="13"/>
        <v>10</v>
      </c>
      <c r="B78" s="207" t="s">
        <v>404</v>
      </c>
      <c r="C78" s="208">
        <v>480</v>
      </c>
      <c r="D78" s="64">
        <v>300</v>
      </c>
      <c r="E78" s="156">
        <f t="shared" si="10"/>
        <v>180</v>
      </c>
      <c r="F78" s="165">
        <f>[1]лабор!P84</f>
        <v>0.6176251365214358</v>
      </c>
      <c r="G78" s="165">
        <f>[2]лабор!P84</f>
        <v>0.5892190693709185</v>
      </c>
      <c r="H78" s="165">
        <f t="shared" si="9"/>
        <v>-2.84060671505173E-2</v>
      </c>
    </row>
    <row r="79" spans="1:10" ht="17.25" outlineLevel="1" x14ac:dyDescent="0.3">
      <c r="A79" s="203">
        <f t="shared" si="13"/>
        <v>11</v>
      </c>
      <c r="B79" s="207" t="s">
        <v>405</v>
      </c>
      <c r="C79" s="208">
        <v>480</v>
      </c>
      <c r="D79" s="64">
        <v>300</v>
      </c>
      <c r="E79" s="156">
        <f t="shared" si="10"/>
        <v>180</v>
      </c>
      <c r="F79" s="165">
        <f>[1]лабор!P85</f>
        <v>0.61749213652143586</v>
      </c>
      <c r="G79" s="165">
        <f>[2]лабор!P85</f>
        <v>0.58902906937091859</v>
      </c>
      <c r="H79" s="165">
        <f t="shared" si="9"/>
        <v>-2.8463067150517274E-2</v>
      </c>
    </row>
    <row r="80" spans="1:10" ht="17.25" outlineLevel="1" x14ac:dyDescent="0.3">
      <c r="A80" s="203">
        <f t="shared" si="13"/>
        <v>12</v>
      </c>
      <c r="B80" s="207" t="s">
        <v>64</v>
      </c>
      <c r="C80" s="208">
        <v>450</v>
      </c>
      <c r="D80" s="64">
        <v>400</v>
      </c>
      <c r="E80" s="156">
        <f t="shared" si="10"/>
        <v>50</v>
      </c>
      <c r="F80" s="165">
        <f>[1]лабор!P86</f>
        <v>0.57302647734136403</v>
      </c>
      <c r="G80" s="165">
        <f>[2]лабор!P86</f>
        <v>0.52550669911367298</v>
      </c>
      <c r="H80" s="165">
        <f t="shared" si="9"/>
        <v>-4.7519778227691045E-2</v>
      </c>
    </row>
    <row r="81" spans="1:8" ht="17.25" outlineLevel="1" collapsed="1" x14ac:dyDescent="0.3">
      <c r="A81" s="203">
        <f t="shared" si="13"/>
        <v>13</v>
      </c>
      <c r="B81" s="207" t="s">
        <v>65</v>
      </c>
      <c r="C81" s="208">
        <v>450</v>
      </c>
      <c r="D81" s="64">
        <v>420</v>
      </c>
      <c r="E81" s="156">
        <f t="shared" si="10"/>
        <v>30</v>
      </c>
      <c r="F81" s="165">
        <f>[1]лабор!P87</f>
        <v>0.61426879141281465</v>
      </c>
      <c r="G81" s="165">
        <f>[2]лабор!P87</f>
        <v>0.58442429064431678</v>
      </c>
      <c r="H81" s="165">
        <f t="shared" si="9"/>
        <v>-2.9844500768497872E-2</v>
      </c>
    </row>
    <row r="82" spans="1:8" ht="17.25" outlineLevel="1" collapsed="1" x14ac:dyDescent="0.3">
      <c r="A82" s="203">
        <f t="shared" si="13"/>
        <v>14</v>
      </c>
      <c r="B82" s="207" t="s">
        <v>66</v>
      </c>
      <c r="C82" s="208">
        <v>520</v>
      </c>
      <c r="D82" s="64">
        <v>500</v>
      </c>
      <c r="E82" s="156">
        <f t="shared" si="10"/>
        <v>20</v>
      </c>
      <c r="F82" s="165">
        <f>[1]лабор!P88</f>
        <v>0.58532265223669522</v>
      </c>
      <c r="G82" s="165">
        <f>[2]лабор!P88</f>
        <v>0.54307266324986059</v>
      </c>
      <c r="H82" s="165">
        <f t="shared" si="9"/>
        <v>-4.224998898683463E-2</v>
      </c>
    </row>
    <row r="83" spans="1:8" ht="17.25" outlineLevel="1" collapsed="1" x14ac:dyDescent="0.3">
      <c r="A83" s="203">
        <f t="shared" si="13"/>
        <v>15</v>
      </c>
      <c r="B83" s="207" t="s">
        <v>387</v>
      </c>
      <c r="C83" s="208">
        <v>850</v>
      </c>
      <c r="D83" s="64">
        <v>800</v>
      </c>
      <c r="E83" s="156">
        <f t="shared" si="10"/>
        <v>50</v>
      </c>
      <c r="F83" s="165">
        <f>[1]лабор!P89</f>
        <v>0.37718970623415238</v>
      </c>
      <c r="G83" s="165">
        <f>[2]лабор!P89</f>
        <v>0.24573988324622781</v>
      </c>
      <c r="H83" s="165">
        <f t="shared" si="9"/>
        <v>-0.13144982298792457</v>
      </c>
    </row>
    <row r="84" spans="1:8" ht="17.25" outlineLevel="1" x14ac:dyDescent="0.3">
      <c r="A84" s="203">
        <f t="shared" si="13"/>
        <v>16</v>
      </c>
      <c r="B84" s="207" t="s">
        <v>67</v>
      </c>
      <c r="C84" s="208">
        <v>700</v>
      </c>
      <c r="D84" s="64">
        <v>610</v>
      </c>
      <c r="E84" s="156">
        <f t="shared" si="10"/>
        <v>90</v>
      </c>
      <c r="F84" s="165">
        <f>[1]лабор!P90</f>
        <v>0.6463493214086673</v>
      </c>
      <c r="G84" s="165">
        <f>[2]лабор!P90</f>
        <v>0.63025361920982059</v>
      </c>
      <c r="H84" s="165">
        <f t="shared" si="9"/>
        <v>-1.6095702198846706E-2</v>
      </c>
    </row>
    <row r="85" spans="1:8" ht="17.25" outlineLevel="1" x14ac:dyDescent="0.3">
      <c r="A85" s="203">
        <f t="shared" si="13"/>
        <v>17</v>
      </c>
      <c r="B85" s="204" t="s">
        <v>688</v>
      </c>
      <c r="C85" s="208">
        <v>400</v>
      </c>
      <c r="D85" s="64">
        <v>370</v>
      </c>
      <c r="E85" s="156">
        <f t="shared" si="10"/>
        <v>30</v>
      </c>
      <c r="F85" s="165">
        <f>[1]лабор!P91</f>
        <v>0.56714916954841343</v>
      </c>
      <c r="G85" s="165">
        <f>[2]лабор!P91</f>
        <v>0.51711054512374355</v>
      </c>
      <c r="H85" s="165">
        <f t="shared" si="9"/>
        <v>-5.0038624424669886E-2</v>
      </c>
    </row>
    <row r="86" spans="1:8" ht="17.25" outlineLevel="1" x14ac:dyDescent="0.3">
      <c r="A86" s="203">
        <f t="shared" si="13"/>
        <v>18</v>
      </c>
      <c r="B86" s="204" t="s">
        <v>139</v>
      </c>
      <c r="C86" s="211">
        <v>110</v>
      </c>
      <c r="D86" s="73">
        <v>110</v>
      </c>
      <c r="E86" s="156">
        <f t="shared" si="10"/>
        <v>0</v>
      </c>
      <c r="F86" s="165">
        <f>[1]лабор!P92</f>
        <v>0.56938938383402105</v>
      </c>
      <c r="G86" s="165">
        <f>[2]лабор!P92</f>
        <v>0.52031085124604004</v>
      </c>
      <c r="H86" s="165">
        <f t="shared" si="9"/>
        <v>-4.9078532587981005E-2</v>
      </c>
    </row>
    <row r="87" spans="1:8" ht="17.25" outlineLevel="1" x14ac:dyDescent="0.3">
      <c r="A87" s="203">
        <f t="shared" si="13"/>
        <v>19</v>
      </c>
      <c r="B87" s="204" t="s">
        <v>995</v>
      </c>
      <c r="C87" s="211">
        <v>150</v>
      </c>
      <c r="D87" s="73">
        <v>150</v>
      </c>
      <c r="E87" s="156">
        <f t="shared" si="10"/>
        <v>0</v>
      </c>
      <c r="F87" s="165">
        <f>[1]лабор!P93</f>
        <v>0.59992713744432014</v>
      </c>
      <c r="G87" s="165">
        <f>[2]лабор!P93</f>
        <v>0.5639362135464675</v>
      </c>
      <c r="H87" s="165">
        <f t="shared" si="9"/>
        <v>-3.5990923897852634E-2</v>
      </c>
    </row>
    <row r="88" spans="1:8" ht="15.75" outlineLevel="1" x14ac:dyDescent="0.25">
      <c r="A88" s="200"/>
      <c r="B88" s="212" t="s">
        <v>68</v>
      </c>
      <c r="C88" s="213"/>
      <c r="D88" s="72"/>
      <c r="E88" s="72"/>
      <c r="F88" s="167"/>
      <c r="G88" s="167"/>
      <c r="H88" s="167"/>
    </row>
    <row r="89" spans="1:8" ht="17.25" outlineLevel="1" x14ac:dyDescent="0.3">
      <c r="A89" s="214"/>
      <c r="B89" s="209" t="s">
        <v>981</v>
      </c>
      <c r="C89" s="211">
        <v>360</v>
      </c>
      <c r="D89" s="73">
        <v>300</v>
      </c>
      <c r="E89" s="156">
        <f>C89-D89</f>
        <v>60</v>
      </c>
      <c r="F89" s="165">
        <f>[1]массаж!O13</f>
        <v>0.57975842621059848</v>
      </c>
      <c r="G89" s="165">
        <f>[2]массаж!O13</f>
        <v>0.5588203403554366</v>
      </c>
      <c r="H89" s="165">
        <f t="shared" si="9"/>
        <v>-2.0938085855161881E-2</v>
      </c>
    </row>
    <row r="90" spans="1:8" ht="17.25" outlineLevel="1" x14ac:dyDescent="0.3">
      <c r="A90" s="214"/>
      <c r="B90" s="209" t="s">
        <v>964</v>
      </c>
      <c r="C90" s="211">
        <v>380</v>
      </c>
      <c r="D90" s="73">
        <v>340</v>
      </c>
      <c r="E90" s="156">
        <f>C90-D90</f>
        <v>40</v>
      </c>
      <c r="F90" s="165">
        <f>[1]массаж!O14</f>
        <v>0.58292522288006654</v>
      </c>
      <c r="G90" s="165">
        <f>[2]массаж!O14</f>
        <v>0.56334433559753372</v>
      </c>
      <c r="H90" s="165">
        <f t="shared" si="9"/>
        <v>-1.9580887282532822E-2</v>
      </c>
    </row>
    <row r="91" spans="1:8" ht="17.25" outlineLevel="1" x14ac:dyDescent="0.3">
      <c r="A91" s="214"/>
      <c r="B91" s="209" t="s">
        <v>963</v>
      </c>
      <c r="C91" s="211">
        <v>380</v>
      </c>
      <c r="D91" s="73">
        <v>340</v>
      </c>
      <c r="E91" s="156">
        <f>C91-D91</f>
        <v>40</v>
      </c>
      <c r="F91" s="165">
        <f>[1]массаж!O15</f>
        <v>0.58292522288006654</v>
      </c>
      <c r="G91" s="165">
        <f>[2]массаж!O15</f>
        <v>0.56334433559753372</v>
      </c>
      <c r="H91" s="165">
        <f t="shared" si="9"/>
        <v>-1.9580887282532822E-2</v>
      </c>
    </row>
    <row r="92" spans="1:8" ht="17.25" outlineLevel="1" x14ac:dyDescent="0.3">
      <c r="A92" s="214"/>
      <c r="B92" s="209" t="s">
        <v>965</v>
      </c>
      <c r="C92" s="211">
        <v>570</v>
      </c>
      <c r="D92" s="73"/>
      <c r="E92" s="156"/>
      <c r="F92" s="165"/>
      <c r="G92" s="165"/>
      <c r="H92" s="165"/>
    </row>
    <row r="93" spans="1:8" ht="17.25" outlineLevel="1" x14ac:dyDescent="0.3">
      <c r="A93" s="214"/>
      <c r="B93" s="209" t="s">
        <v>966</v>
      </c>
      <c r="C93" s="211">
        <v>570</v>
      </c>
      <c r="D93" s="73"/>
      <c r="E93" s="156"/>
      <c r="F93" s="165"/>
      <c r="G93" s="165"/>
      <c r="H93" s="165"/>
    </row>
    <row r="94" spans="1:8" ht="17.25" outlineLevel="1" x14ac:dyDescent="0.3">
      <c r="A94" s="203">
        <v>1</v>
      </c>
      <c r="B94" s="207" t="s">
        <v>406</v>
      </c>
      <c r="C94" s="211">
        <v>360</v>
      </c>
      <c r="D94" s="73">
        <v>300</v>
      </c>
      <c r="E94" s="156">
        <f t="shared" ref="E94:E126" si="14">C94-D94</f>
        <v>60</v>
      </c>
      <c r="F94" s="165">
        <f>[1]массаж!O16</f>
        <v>0.5801562085168801</v>
      </c>
      <c r="G94" s="165">
        <f>[2]массаж!O16</f>
        <v>0.55938860079298169</v>
      </c>
      <c r="H94" s="165">
        <f t="shared" si="9"/>
        <v>-2.0767607723898407E-2</v>
      </c>
    </row>
    <row r="95" spans="1:8" ht="17.25" outlineLevel="1" x14ac:dyDescent="0.3">
      <c r="A95" s="203">
        <f>A94+1</f>
        <v>2</v>
      </c>
      <c r="B95" s="207" t="s">
        <v>407</v>
      </c>
      <c r="C95" s="211">
        <v>360</v>
      </c>
      <c r="D95" s="73">
        <v>300</v>
      </c>
      <c r="E95" s="156">
        <f t="shared" si="14"/>
        <v>60</v>
      </c>
      <c r="F95" s="165">
        <f>[1]массаж!O17</f>
        <v>0.5801562085168801</v>
      </c>
      <c r="G95" s="165">
        <f>[2]массаж!O17</f>
        <v>0.55938860079298169</v>
      </c>
      <c r="H95" s="165">
        <f t="shared" si="9"/>
        <v>-2.0767607723898407E-2</v>
      </c>
    </row>
    <row r="96" spans="1:8" ht="17.25" outlineLevel="1" x14ac:dyDescent="0.3">
      <c r="A96" s="203">
        <f t="shared" ref="A96:A129" si="15">A95+1</f>
        <v>3</v>
      </c>
      <c r="B96" s="207" t="s">
        <v>408</v>
      </c>
      <c r="C96" s="211">
        <v>540</v>
      </c>
      <c r="D96" s="73">
        <v>450</v>
      </c>
      <c r="E96" s="156">
        <f t="shared" si="14"/>
        <v>90</v>
      </c>
      <c r="F96" s="165">
        <f>[1]массаж!O18</f>
        <v>0.58461123570853035</v>
      </c>
      <c r="G96" s="165">
        <f>[2]массаж!O18</f>
        <v>0.56575292535248201</v>
      </c>
      <c r="H96" s="165">
        <f t="shared" si="9"/>
        <v>-1.8858310356048347E-2</v>
      </c>
    </row>
    <row r="97" spans="1:8" ht="17.25" outlineLevel="1" x14ac:dyDescent="0.3">
      <c r="A97" s="203">
        <f t="shared" si="15"/>
        <v>4</v>
      </c>
      <c r="B97" s="207" t="s">
        <v>409</v>
      </c>
      <c r="C97" s="211">
        <v>540</v>
      </c>
      <c r="D97" s="73">
        <v>450</v>
      </c>
      <c r="E97" s="156">
        <f t="shared" si="14"/>
        <v>90</v>
      </c>
      <c r="F97" s="165">
        <f>[1]массаж!O19</f>
        <v>0.58461123570853035</v>
      </c>
      <c r="G97" s="165">
        <f>[2]массаж!O19</f>
        <v>0.56575292535248201</v>
      </c>
      <c r="H97" s="165">
        <f t="shared" si="9"/>
        <v>-1.8858310356048347E-2</v>
      </c>
    </row>
    <row r="98" spans="1:8" ht="18.75" customHeight="1" outlineLevel="1" x14ac:dyDescent="0.3">
      <c r="A98" s="203">
        <f t="shared" si="15"/>
        <v>5</v>
      </c>
      <c r="B98" s="207" t="s">
        <v>410</v>
      </c>
      <c r="C98" s="211">
        <v>720</v>
      </c>
      <c r="D98" s="73">
        <v>600</v>
      </c>
      <c r="E98" s="156">
        <f t="shared" si="14"/>
        <v>120</v>
      </c>
      <c r="F98" s="165">
        <f>[1]массаж!O20</f>
        <v>0.58461123570853035</v>
      </c>
      <c r="G98" s="165">
        <f>[2]массаж!O20</f>
        <v>0.56575292535248201</v>
      </c>
      <c r="H98" s="165">
        <f t="shared" si="9"/>
        <v>-1.8858310356048347E-2</v>
      </c>
    </row>
    <row r="99" spans="1:8" ht="17.25" outlineLevel="1" x14ac:dyDescent="0.3">
      <c r="A99" s="203">
        <f t="shared" si="15"/>
        <v>6</v>
      </c>
      <c r="B99" s="207" t="s">
        <v>411</v>
      </c>
      <c r="C99" s="211">
        <v>360</v>
      </c>
      <c r="D99" s="73">
        <v>300</v>
      </c>
      <c r="E99" s="156">
        <f t="shared" si="14"/>
        <v>60</v>
      </c>
      <c r="F99" s="165">
        <f>[1]массаж!O21</f>
        <v>0.5801562085168801</v>
      </c>
      <c r="G99" s="165">
        <f>[2]массаж!O21</f>
        <v>0.55938860079298169</v>
      </c>
      <c r="H99" s="165">
        <f t="shared" si="9"/>
        <v>-2.0767607723898407E-2</v>
      </c>
    </row>
    <row r="100" spans="1:8" ht="17.25" outlineLevel="1" x14ac:dyDescent="0.3">
      <c r="A100" s="203">
        <f t="shared" si="15"/>
        <v>7</v>
      </c>
      <c r="B100" s="207" t="s">
        <v>412</v>
      </c>
      <c r="C100" s="211">
        <v>360</v>
      </c>
      <c r="D100" s="73">
        <v>300</v>
      </c>
      <c r="E100" s="156">
        <f t="shared" si="14"/>
        <v>60</v>
      </c>
      <c r="F100" s="165">
        <f>[1]массаж!O22</f>
        <v>0.5801562085168801</v>
      </c>
      <c r="G100" s="165">
        <f>[2]массаж!O22</f>
        <v>0.55938860079298169</v>
      </c>
      <c r="H100" s="165">
        <f t="shared" si="9"/>
        <v>-2.0767607723898407E-2</v>
      </c>
    </row>
    <row r="101" spans="1:8" ht="17.25" outlineLevel="1" x14ac:dyDescent="0.3">
      <c r="A101" s="203">
        <f t="shared" si="15"/>
        <v>8</v>
      </c>
      <c r="B101" s="207" t="s">
        <v>413</v>
      </c>
      <c r="C101" s="211">
        <v>360</v>
      </c>
      <c r="D101" s="73">
        <v>300</v>
      </c>
      <c r="E101" s="156">
        <f t="shared" si="14"/>
        <v>60</v>
      </c>
      <c r="F101" s="165">
        <f>[1]массаж!O23</f>
        <v>0.5801562085168801</v>
      </c>
      <c r="G101" s="165">
        <f>[2]массаж!O23</f>
        <v>0.55938860079298169</v>
      </c>
      <c r="H101" s="165">
        <f t="shared" si="9"/>
        <v>-2.0767607723898407E-2</v>
      </c>
    </row>
    <row r="102" spans="1:8" ht="17.25" outlineLevel="1" x14ac:dyDescent="0.3">
      <c r="A102" s="203">
        <f t="shared" si="15"/>
        <v>9</v>
      </c>
      <c r="B102" s="207" t="s">
        <v>414</v>
      </c>
      <c r="C102" s="211">
        <v>360</v>
      </c>
      <c r="D102" s="73">
        <v>300</v>
      </c>
      <c r="E102" s="156">
        <f t="shared" si="14"/>
        <v>60</v>
      </c>
      <c r="F102" s="165">
        <f>[1]массаж!O24</f>
        <v>0.5801562085168801</v>
      </c>
      <c r="G102" s="165">
        <f>[2]массаж!O24</f>
        <v>0.55938860079298169</v>
      </c>
      <c r="H102" s="165">
        <f t="shared" si="9"/>
        <v>-2.0767607723898407E-2</v>
      </c>
    </row>
    <row r="103" spans="1:8" ht="17.25" outlineLevel="1" x14ac:dyDescent="0.3">
      <c r="A103" s="203">
        <f t="shared" si="15"/>
        <v>10</v>
      </c>
      <c r="B103" s="207" t="s">
        <v>415</v>
      </c>
      <c r="C103" s="211">
        <v>900</v>
      </c>
      <c r="D103" s="73">
        <v>750</v>
      </c>
      <c r="E103" s="156">
        <f t="shared" si="14"/>
        <v>150</v>
      </c>
      <c r="F103" s="165">
        <f>[1]массаж!O25</f>
        <v>0.58639324658519043</v>
      </c>
      <c r="G103" s="165">
        <f>[2]массаж!O25</f>
        <v>0.5682986551762822</v>
      </c>
      <c r="H103" s="165">
        <f t="shared" si="9"/>
        <v>-1.8094591408908234E-2</v>
      </c>
    </row>
    <row r="104" spans="1:8" ht="17.25" outlineLevel="1" x14ac:dyDescent="0.3">
      <c r="A104" s="203">
        <f t="shared" si="15"/>
        <v>11</v>
      </c>
      <c r="B104" s="207" t="s">
        <v>416</v>
      </c>
      <c r="C104" s="211">
        <v>540</v>
      </c>
      <c r="D104" s="73">
        <v>450</v>
      </c>
      <c r="E104" s="156">
        <f t="shared" si="14"/>
        <v>90</v>
      </c>
      <c r="F104" s="165">
        <f>[1]массаж!O26</f>
        <v>0.58461123570853035</v>
      </c>
      <c r="G104" s="165">
        <f>[2]массаж!O26</f>
        <v>0.56575292535248201</v>
      </c>
      <c r="H104" s="165">
        <f t="shared" si="9"/>
        <v>-1.8858310356048347E-2</v>
      </c>
    </row>
    <row r="105" spans="1:8" ht="17.25" outlineLevel="1" x14ac:dyDescent="0.3">
      <c r="A105" s="203">
        <f t="shared" si="15"/>
        <v>12</v>
      </c>
      <c r="B105" s="207" t="s">
        <v>417</v>
      </c>
      <c r="C105" s="211">
        <v>360</v>
      </c>
      <c r="D105" s="73">
        <v>300</v>
      </c>
      <c r="E105" s="156">
        <f t="shared" si="14"/>
        <v>60</v>
      </c>
      <c r="F105" s="165">
        <f>[1]массаж!O27</f>
        <v>0.5801562085168801</v>
      </c>
      <c r="G105" s="165">
        <f>[2]массаж!O27</f>
        <v>0.55938860079298169</v>
      </c>
      <c r="H105" s="165">
        <f t="shared" si="9"/>
        <v>-2.0767607723898407E-2</v>
      </c>
    </row>
    <row r="106" spans="1:8" ht="17.25" outlineLevel="1" x14ac:dyDescent="0.3">
      <c r="A106" s="203">
        <f t="shared" si="15"/>
        <v>13</v>
      </c>
      <c r="B106" s="207" t="s">
        <v>418</v>
      </c>
      <c r="C106" s="211">
        <v>1080</v>
      </c>
      <c r="D106" s="73">
        <v>900</v>
      </c>
      <c r="E106" s="156">
        <f t="shared" si="14"/>
        <v>180</v>
      </c>
      <c r="F106" s="165">
        <f>[1]массаж!O28</f>
        <v>0.58609624477241384</v>
      </c>
      <c r="G106" s="165">
        <f>[2]массаж!O28</f>
        <v>0.56787436687231552</v>
      </c>
      <c r="H106" s="165">
        <f t="shared" si="9"/>
        <v>-1.8221877900098327E-2</v>
      </c>
    </row>
    <row r="107" spans="1:8" ht="17.25" outlineLevel="1" x14ac:dyDescent="0.3">
      <c r="A107" s="203">
        <f t="shared" si="15"/>
        <v>14</v>
      </c>
      <c r="B107" s="204" t="s">
        <v>419</v>
      </c>
      <c r="C107" s="211">
        <v>360</v>
      </c>
      <c r="D107" s="73">
        <v>300</v>
      </c>
      <c r="E107" s="156">
        <f t="shared" si="14"/>
        <v>60</v>
      </c>
      <c r="F107" s="165">
        <f>[1]массаж!O29</f>
        <v>0.5801562085168801</v>
      </c>
      <c r="G107" s="165">
        <f>[2]массаж!O29</f>
        <v>0.55938860079298169</v>
      </c>
      <c r="H107" s="165">
        <f t="shared" si="9"/>
        <v>-2.0767607723898407E-2</v>
      </c>
    </row>
    <row r="108" spans="1:8" ht="18.75" customHeight="1" outlineLevel="1" x14ac:dyDescent="0.3">
      <c r="A108" s="203">
        <f t="shared" si="15"/>
        <v>15</v>
      </c>
      <c r="B108" s="207" t="s">
        <v>420</v>
      </c>
      <c r="C108" s="211">
        <v>540</v>
      </c>
      <c r="D108" s="73">
        <v>450</v>
      </c>
      <c r="E108" s="156">
        <f t="shared" si="14"/>
        <v>90</v>
      </c>
      <c r="F108" s="165">
        <f>[1]массаж!O30</f>
        <v>0.58461123570853035</v>
      </c>
      <c r="G108" s="165">
        <f>[2]массаж!O30</f>
        <v>0.56575292535248201</v>
      </c>
      <c r="H108" s="165">
        <f t="shared" si="9"/>
        <v>-1.8858310356048347E-2</v>
      </c>
    </row>
    <row r="109" spans="1:8" ht="17.25" outlineLevel="1" x14ac:dyDescent="0.3">
      <c r="A109" s="203">
        <f t="shared" si="15"/>
        <v>16</v>
      </c>
      <c r="B109" s="207" t="s">
        <v>421</v>
      </c>
      <c r="C109" s="211">
        <v>720</v>
      </c>
      <c r="D109" s="73">
        <v>600</v>
      </c>
      <c r="E109" s="156">
        <f t="shared" si="14"/>
        <v>120</v>
      </c>
      <c r="F109" s="165">
        <f>[1]массаж!O31</f>
        <v>0.58461123570853035</v>
      </c>
      <c r="G109" s="165">
        <f>[2]массаж!O31</f>
        <v>0.56575292535248201</v>
      </c>
      <c r="H109" s="165">
        <f t="shared" si="9"/>
        <v>-1.8858310356048347E-2</v>
      </c>
    </row>
    <row r="110" spans="1:8" ht="17.25" outlineLevel="1" x14ac:dyDescent="0.3">
      <c r="A110" s="203">
        <f t="shared" si="15"/>
        <v>17</v>
      </c>
      <c r="B110" s="207" t="s">
        <v>422</v>
      </c>
      <c r="C110" s="211">
        <v>720</v>
      </c>
      <c r="D110" s="73">
        <v>600</v>
      </c>
      <c r="E110" s="156">
        <f t="shared" si="14"/>
        <v>120</v>
      </c>
      <c r="F110" s="165">
        <f>[1]массаж!O32</f>
        <v>0.58461123570853035</v>
      </c>
      <c r="G110" s="165">
        <f>[2]массаж!O32</f>
        <v>0.56575292535248201</v>
      </c>
      <c r="H110" s="165">
        <f t="shared" si="9"/>
        <v>-1.8858310356048347E-2</v>
      </c>
    </row>
    <row r="111" spans="1:8" ht="34.5" outlineLevel="1" x14ac:dyDescent="0.3">
      <c r="A111" s="203">
        <f t="shared" si="15"/>
        <v>18</v>
      </c>
      <c r="B111" s="207" t="s">
        <v>423</v>
      </c>
      <c r="C111" s="211">
        <v>1080</v>
      </c>
      <c r="D111" s="73">
        <v>900</v>
      </c>
      <c r="E111" s="156">
        <f t="shared" si="14"/>
        <v>180</v>
      </c>
      <c r="F111" s="165">
        <f>[1]массаж!O33</f>
        <v>0.58609624477241384</v>
      </c>
      <c r="G111" s="165">
        <f>[2]массаж!O33</f>
        <v>0.56787436687231552</v>
      </c>
      <c r="H111" s="165">
        <f t="shared" si="9"/>
        <v>-1.8221877900098327E-2</v>
      </c>
    </row>
    <row r="112" spans="1:8" ht="17.25" outlineLevel="1" x14ac:dyDescent="0.3">
      <c r="A112" s="203">
        <f t="shared" si="15"/>
        <v>19</v>
      </c>
      <c r="B112" s="207" t="s">
        <v>424</v>
      </c>
      <c r="C112" s="211">
        <v>900</v>
      </c>
      <c r="D112" s="73">
        <v>750</v>
      </c>
      <c r="E112" s="156">
        <f t="shared" si="14"/>
        <v>150</v>
      </c>
      <c r="F112" s="165">
        <f>[1]массаж!O34</f>
        <v>0.58639324658519043</v>
      </c>
      <c r="G112" s="165">
        <f>[2]массаж!O34</f>
        <v>0.5682986551762822</v>
      </c>
      <c r="H112" s="165">
        <f t="shared" si="9"/>
        <v>-1.8094591408908234E-2</v>
      </c>
    </row>
    <row r="113" spans="1:8" ht="17.25" outlineLevel="1" x14ac:dyDescent="0.3">
      <c r="A113" s="203">
        <f t="shared" si="15"/>
        <v>20</v>
      </c>
      <c r="B113" s="207" t="s">
        <v>980</v>
      </c>
      <c r="C113" s="211">
        <v>540</v>
      </c>
      <c r="D113" s="73">
        <v>450</v>
      </c>
      <c r="E113" s="156">
        <f t="shared" si="14"/>
        <v>90</v>
      </c>
      <c r="F113" s="165">
        <f>[1]массаж!O35</f>
        <v>0.58461123570853035</v>
      </c>
      <c r="G113" s="165">
        <f>[2]массаж!O35</f>
        <v>0.56575292535248201</v>
      </c>
      <c r="H113" s="165">
        <f t="shared" si="9"/>
        <v>-1.8858310356048347E-2</v>
      </c>
    </row>
    <row r="114" spans="1:8" ht="17.25" outlineLevel="1" x14ac:dyDescent="0.3">
      <c r="A114" s="203">
        <f t="shared" si="15"/>
        <v>21</v>
      </c>
      <c r="B114" s="207" t="s">
        <v>425</v>
      </c>
      <c r="C114" s="211">
        <v>720</v>
      </c>
      <c r="D114" s="73">
        <v>600</v>
      </c>
      <c r="E114" s="156">
        <f t="shared" si="14"/>
        <v>120</v>
      </c>
      <c r="F114" s="165">
        <f>[1]массаж!O36</f>
        <v>0.58461123570853035</v>
      </c>
      <c r="G114" s="165">
        <f>[2]массаж!O36</f>
        <v>0.56575292535248201</v>
      </c>
      <c r="H114" s="165">
        <f t="shared" si="9"/>
        <v>-1.8858310356048347E-2</v>
      </c>
    </row>
    <row r="115" spans="1:8" ht="17.25" outlineLevel="1" x14ac:dyDescent="0.3">
      <c r="A115" s="203">
        <f t="shared" si="15"/>
        <v>22</v>
      </c>
      <c r="B115" s="207" t="s">
        <v>426</v>
      </c>
      <c r="C115" s="211">
        <v>360</v>
      </c>
      <c r="D115" s="73">
        <v>300</v>
      </c>
      <c r="E115" s="156">
        <f t="shared" si="14"/>
        <v>60</v>
      </c>
      <c r="F115" s="165">
        <f>[1]массаж!O37</f>
        <v>0.5801562085168801</v>
      </c>
      <c r="G115" s="165">
        <f>[2]массаж!O37</f>
        <v>0.55938860079298169</v>
      </c>
      <c r="H115" s="165">
        <f t="shared" si="9"/>
        <v>-2.0767607723898407E-2</v>
      </c>
    </row>
    <row r="116" spans="1:8" ht="17.25" outlineLevel="1" x14ac:dyDescent="0.3">
      <c r="A116" s="203">
        <f t="shared" si="15"/>
        <v>23</v>
      </c>
      <c r="B116" s="207" t="s">
        <v>427</v>
      </c>
      <c r="C116" s="211">
        <v>360</v>
      </c>
      <c r="D116" s="73">
        <v>300</v>
      </c>
      <c r="E116" s="156">
        <f t="shared" si="14"/>
        <v>60</v>
      </c>
      <c r="F116" s="165">
        <f>[1]массаж!O38</f>
        <v>0.5801562085168801</v>
      </c>
      <c r="G116" s="165">
        <f>[2]массаж!O38</f>
        <v>0.55938860079298169</v>
      </c>
      <c r="H116" s="165">
        <f t="shared" si="9"/>
        <v>-2.0767607723898407E-2</v>
      </c>
    </row>
    <row r="117" spans="1:8" ht="17.25" outlineLevel="1" x14ac:dyDescent="0.3">
      <c r="A117" s="203">
        <f t="shared" si="15"/>
        <v>24</v>
      </c>
      <c r="B117" s="204" t="s">
        <v>428</v>
      </c>
      <c r="C117" s="211">
        <v>360</v>
      </c>
      <c r="D117" s="73">
        <v>300</v>
      </c>
      <c r="E117" s="156">
        <f t="shared" si="14"/>
        <v>60</v>
      </c>
      <c r="F117" s="165">
        <f>[1]массаж!O39</f>
        <v>0.5801562085168801</v>
      </c>
      <c r="G117" s="165">
        <f>[2]массаж!O39</f>
        <v>0.55938860079298169</v>
      </c>
      <c r="H117" s="165">
        <f t="shared" si="9"/>
        <v>-2.0767607723898407E-2</v>
      </c>
    </row>
    <row r="118" spans="1:8" ht="17.25" outlineLevel="1" x14ac:dyDescent="0.3">
      <c r="A118" s="203">
        <f t="shared" si="15"/>
        <v>25</v>
      </c>
      <c r="B118" s="207" t="s">
        <v>429</v>
      </c>
      <c r="C118" s="211">
        <v>360</v>
      </c>
      <c r="D118" s="73">
        <v>300</v>
      </c>
      <c r="E118" s="156">
        <f t="shared" si="14"/>
        <v>60</v>
      </c>
      <c r="F118" s="165">
        <f>[1]массаж!O40</f>
        <v>0.5801562085168801</v>
      </c>
      <c r="G118" s="165">
        <f>[2]массаж!O40</f>
        <v>0.55938860079298169</v>
      </c>
      <c r="H118" s="165">
        <f t="shared" si="9"/>
        <v>-2.0767607723898407E-2</v>
      </c>
    </row>
    <row r="119" spans="1:8" ht="17.25" outlineLevel="1" x14ac:dyDescent="0.3">
      <c r="A119" s="203">
        <f t="shared" si="15"/>
        <v>26</v>
      </c>
      <c r="B119" s="207" t="s">
        <v>430</v>
      </c>
      <c r="C119" s="211">
        <v>2050</v>
      </c>
      <c r="D119" s="73">
        <v>1700</v>
      </c>
      <c r="E119" s="156">
        <f t="shared" si="14"/>
        <v>350</v>
      </c>
      <c r="F119" s="165">
        <f>[1]массаж!O41</f>
        <v>0.55725154385359754</v>
      </c>
      <c r="G119" s="165">
        <f>[2]массаж!O41</f>
        <v>0.52666765127400661</v>
      </c>
      <c r="H119" s="165">
        <f t="shared" si="9"/>
        <v>-3.0583892579590932E-2</v>
      </c>
    </row>
    <row r="120" spans="1:8" ht="17.25" outlineLevel="1" x14ac:dyDescent="0.3">
      <c r="A120" s="203">
        <f t="shared" si="15"/>
        <v>27</v>
      </c>
      <c r="B120" s="207" t="s">
        <v>245</v>
      </c>
      <c r="C120" s="211">
        <v>2300</v>
      </c>
      <c r="D120" s="73">
        <v>2000</v>
      </c>
      <c r="E120" s="156">
        <f t="shared" si="14"/>
        <v>300</v>
      </c>
      <c r="F120" s="165">
        <f>[1]массаж!O42</f>
        <v>0.40640342751282649</v>
      </c>
      <c r="G120" s="165">
        <f>[2]массаж!O42</f>
        <v>0.37916919935861926</v>
      </c>
      <c r="H120" s="165">
        <f t="shared" si="9"/>
        <v>-2.723422815420723E-2</v>
      </c>
    </row>
    <row r="121" spans="1:8" ht="17.25" outlineLevel="1" x14ac:dyDescent="0.3">
      <c r="A121" s="203">
        <f t="shared" si="15"/>
        <v>28</v>
      </c>
      <c r="B121" s="207" t="s">
        <v>325</v>
      </c>
      <c r="C121" s="211">
        <v>2300</v>
      </c>
      <c r="D121" s="73">
        <v>2000</v>
      </c>
      <c r="E121" s="156">
        <f t="shared" si="14"/>
        <v>300</v>
      </c>
      <c r="F121" s="165">
        <f>[1]массаж!O43</f>
        <v>0.40640342751282649</v>
      </c>
      <c r="G121" s="165">
        <f>[2]массаж!O43</f>
        <v>0.37916919935861926</v>
      </c>
      <c r="H121" s="165">
        <f t="shared" si="9"/>
        <v>-2.723422815420723E-2</v>
      </c>
    </row>
    <row r="122" spans="1:8" ht="17.25" outlineLevel="1" x14ac:dyDescent="0.3">
      <c r="A122" s="203">
        <f t="shared" si="15"/>
        <v>29</v>
      </c>
      <c r="B122" s="207" t="s">
        <v>431</v>
      </c>
      <c r="C122" s="211">
        <v>1150</v>
      </c>
      <c r="D122" s="73">
        <v>950</v>
      </c>
      <c r="E122" s="156">
        <f t="shared" si="14"/>
        <v>200</v>
      </c>
      <c r="F122" s="165">
        <f>[1]массаж!O44</f>
        <v>0.55632227296615977</v>
      </c>
      <c r="G122" s="165">
        <f>[2]массаж!O44</f>
        <v>0.52534012143480979</v>
      </c>
      <c r="H122" s="165">
        <f t="shared" si="9"/>
        <v>-3.0982151531349977E-2</v>
      </c>
    </row>
    <row r="123" spans="1:8" ht="17.25" outlineLevel="1" x14ac:dyDescent="0.3">
      <c r="A123" s="203">
        <f t="shared" si="15"/>
        <v>30</v>
      </c>
      <c r="B123" s="207" t="s">
        <v>246</v>
      </c>
      <c r="C123" s="211">
        <v>1400</v>
      </c>
      <c r="D123" s="73">
        <v>1100</v>
      </c>
      <c r="E123" s="156">
        <f t="shared" si="14"/>
        <v>300</v>
      </c>
      <c r="F123" s="165">
        <f>[1]массаж!O45</f>
        <v>0.40699594919158044</v>
      </c>
      <c r="G123" s="165">
        <f>[2]массаж!O45</f>
        <v>0.38001565889969657</v>
      </c>
      <c r="H123" s="165">
        <f t="shared" si="9"/>
        <v>-2.6980290291883868E-2</v>
      </c>
    </row>
    <row r="124" spans="1:8" ht="17.25" outlineLevel="1" x14ac:dyDescent="0.3">
      <c r="A124" s="203">
        <f t="shared" si="15"/>
        <v>31</v>
      </c>
      <c r="B124" s="207" t="s">
        <v>326</v>
      </c>
      <c r="C124" s="211">
        <v>1400</v>
      </c>
      <c r="D124" s="73">
        <v>1100</v>
      </c>
      <c r="E124" s="156">
        <f t="shared" si="14"/>
        <v>300</v>
      </c>
      <c r="F124" s="165">
        <f>[1]массаж!O46</f>
        <v>0.40699594919158044</v>
      </c>
      <c r="G124" s="165">
        <f>[2]массаж!O46</f>
        <v>0.38001565889969657</v>
      </c>
      <c r="H124" s="165">
        <f t="shared" si="9"/>
        <v>-2.6980290291883868E-2</v>
      </c>
    </row>
    <row r="125" spans="1:8" ht="17.25" outlineLevel="1" x14ac:dyDescent="0.3">
      <c r="A125" s="203">
        <f t="shared" si="15"/>
        <v>32</v>
      </c>
      <c r="B125" s="207" t="s">
        <v>522</v>
      </c>
      <c r="C125" s="211">
        <v>1700</v>
      </c>
      <c r="D125" s="73">
        <v>1200</v>
      </c>
      <c r="E125" s="156">
        <f t="shared" si="14"/>
        <v>500</v>
      </c>
      <c r="F125" s="165">
        <f>[1]массаж!O47</f>
        <v>0.4356594299618276</v>
      </c>
      <c r="G125" s="165">
        <f>[2]массаж!O47</f>
        <v>0.42096348857147814</v>
      </c>
      <c r="H125" s="165">
        <f t="shared" si="9"/>
        <v>-1.4695941390349465E-2</v>
      </c>
    </row>
    <row r="126" spans="1:8" ht="17.25" outlineLevel="1" x14ac:dyDescent="0.3">
      <c r="A126" s="203">
        <f t="shared" si="15"/>
        <v>33</v>
      </c>
      <c r="B126" s="207" t="s">
        <v>521</v>
      </c>
      <c r="C126" s="211">
        <v>1800</v>
      </c>
      <c r="D126" s="73">
        <v>1700</v>
      </c>
      <c r="E126" s="156">
        <f t="shared" si="14"/>
        <v>100</v>
      </c>
      <c r="F126" s="165">
        <f>[1]массаж!O48</f>
        <v>0.41149323589664211</v>
      </c>
      <c r="G126" s="165">
        <f>[2]массаж!O48</f>
        <v>0.38644035419264183</v>
      </c>
      <c r="H126" s="165">
        <f t="shared" si="9"/>
        <v>-2.5052881704000274E-2</v>
      </c>
    </row>
    <row r="127" spans="1:8" ht="17.25" outlineLevel="1" x14ac:dyDescent="0.3">
      <c r="A127" s="203">
        <f t="shared" si="15"/>
        <v>34</v>
      </c>
      <c r="B127" s="207" t="s">
        <v>726</v>
      </c>
      <c r="C127" s="211">
        <v>1500</v>
      </c>
      <c r="D127" s="73"/>
      <c r="E127" s="156"/>
      <c r="F127" s="165">
        <f>[1]массаж!O49</f>
        <v>0.42546738722077143</v>
      </c>
      <c r="G127" s="165">
        <f>[2]массаж!O49</f>
        <v>0.40640342751282649</v>
      </c>
      <c r="H127" s="165">
        <f t="shared" si="9"/>
        <v>-1.9063959707944944E-2</v>
      </c>
    </row>
    <row r="128" spans="1:8" ht="17.25" outlineLevel="1" x14ac:dyDescent="0.3">
      <c r="A128" s="203">
        <f t="shared" si="15"/>
        <v>35</v>
      </c>
      <c r="B128" s="207" t="s">
        <v>727</v>
      </c>
      <c r="C128" s="211">
        <v>2800</v>
      </c>
      <c r="D128" s="73"/>
      <c r="E128" s="156"/>
      <c r="F128" s="165">
        <f>[1]массаж!O50</f>
        <v>0.430561904193972</v>
      </c>
      <c r="G128" s="165">
        <f>[2]массаж!O50</f>
        <v>0.413681308903113</v>
      </c>
      <c r="H128" s="165">
        <f t="shared" si="9"/>
        <v>-1.6880595290859002E-2</v>
      </c>
    </row>
    <row r="129" spans="1:8" ht="17.25" outlineLevel="1" x14ac:dyDescent="0.3">
      <c r="A129" s="203">
        <f t="shared" si="15"/>
        <v>36</v>
      </c>
      <c r="B129" s="204" t="s">
        <v>728</v>
      </c>
      <c r="C129" s="211">
        <v>4000</v>
      </c>
      <c r="D129" s="73"/>
      <c r="E129" s="156"/>
      <c r="F129" s="165">
        <f>[1]массаж!O51</f>
        <v>0.43438279192387236</v>
      </c>
      <c r="G129" s="165">
        <f>[2]массаж!O51</f>
        <v>0.41913971994582777</v>
      </c>
      <c r="H129" s="165">
        <f t="shared" ref="H129:H158" si="16">G129-F129</f>
        <v>-1.5243071978044587E-2</v>
      </c>
    </row>
    <row r="130" spans="1:8" ht="15.75" outlineLevel="1" collapsed="1" x14ac:dyDescent="0.25">
      <c r="A130" s="200"/>
      <c r="B130" s="212" t="s">
        <v>994</v>
      </c>
      <c r="C130" s="213"/>
      <c r="D130" s="72"/>
      <c r="E130" s="72"/>
      <c r="F130" s="168"/>
      <c r="G130" s="168"/>
      <c r="H130" s="168"/>
    </row>
    <row r="131" spans="1:8" ht="17.25" outlineLevel="1" x14ac:dyDescent="0.3">
      <c r="A131" s="214"/>
      <c r="B131" s="209" t="s">
        <v>432</v>
      </c>
      <c r="C131" s="215">
        <v>500</v>
      </c>
      <c r="D131" s="74">
        <v>430</v>
      </c>
      <c r="E131" s="156">
        <f t="shared" ref="E131:E158" si="17">C131-D131</f>
        <v>70</v>
      </c>
      <c r="F131" s="165">
        <f>[1]массаж!O52</f>
        <v>0.59532361728517869</v>
      </c>
      <c r="G131" s="165">
        <f>[2]массаж!O52</f>
        <v>0.58105632760483683</v>
      </c>
      <c r="H131" s="165">
        <f t="shared" si="16"/>
        <v>-1.4267289680341855E-2</v>
      </c>
    </row>
    <row r="132" spans="1:8" ht="17.25" outlineLevel="1" x14ac:dyDescent="0.3">
      <c r="A132" s="203">
        <v>1</v>
      </c>
      <c r="B132" s="207" t="s">
        <v>433</v>
      </c>
      <c r="C132" s="215">
        <v>500</v>
      </c>
      <c r="D132" s="74">
        <v>430</v>
      </c>
      <c r="E132" s="156">
        <f t="shared" si="17"/>
        <v>70</v>
      </c>
      <c r="F132" s="165">
        <f>[1]массаж!O53</f>
        <v>0.59459043232497966</v>
      </c>
      <c r="G132" s="165">
        <f>[2]массаж!O53</f>
        <v>0.58000892051883823</v>
      </c>
      <c r="H132" s="165">
        <f t="shared" si="16"/>
        <v>-1.4581511806141423E-2</v>
      </c>
    </row>
    <row r="133" spans="1:8" ht="17.25" outlineLevel="1" x14ac:dyDescent="0.3">
      <c r="A133" s="203">
        <f>A132+1</f>
        <v>2</v>
      </c>
      <c r="B133" s="207" t="s">
        <v>434</v>
      </c>
      <c r="C133" s="215">
        <v>500</v>
      </c>
      <c r="D133" s="74">
        <v>430</v>
      </c>
      <c r="E133" s="156">
        <f t="shared" si="17"/>
        <v>70</v>
      </c>
      <c r="F133" s="165">
        <f>[1]массаж!O54</f>
        <v>0.59459043232497966</v>
      </c>
      <c r="G133" s="165">
        <f>[2]массаж!O54</f>
        <v>0.58000892051883823</v>
      </c>
      <c r="H133" s="165">
        <f t="shared" si="16"/>
        <v>-1.4581511806141423E-2</v>
      </c>
    </row>
    <row r="134" spans="1:8" ht="17.25" outlineLevel="1" x14ac:dyDescent="0.3">
      <c r="A134" s="203">
        <f t="shared" ref="A134:A158" si="18">A133+1</f>
        <v>3</v>
      </c>
      <c r="B134" s="207" t="s">
        <v>435</v>
      </c>
      <c r="C134" s="210">
        <v>750</v>
      </c>
      <c r="D134" s="75">
        <v>645</v>
      </c>
      <c r="E134" s="156">
        <f t="shared" si="17"/>
        <v>105</v>
      </c>
      <c r="F134" s="165">
        <f>[1]массаж!O55</f>
        <v>0.59771843014039372</v>
      </c>
      <c r="G134" s="165">
        <f>[2]массаж!O55</f>
        <v>0.58447748882657258</v>
      </c>
      <c r="H134" s="165">
        <f t="shared" si="16"/>
        <v>-1.3240941313821142E-2</v>
      </c>
    </row>
    <row r="135" spans="1:8" ht="17.25" outlineLevel="1" x14ac:dyDescent="0.3">
      <c r="A135" s="203">
        <f t="shared" si="18"/>
        <v>4</v>
      </c>
      <c r="B135" s="207" t="s">
        <v>436</v>
      </c>
      <c r="C135" s="210">
        <v>750</v>
      </c>
      <c r="D135" s="75">
        <v>645</v>
      </c>
      <c r="E135" s="156">
        <f t="shared" si="17"/>
        <v>105</v>
      </c>
      <c r="F135" s="165">
        <f>[1]массаж!O56</f>
        <v>0.59771843014039372</v>
      </c>
      <c r="G135" s="165">
        <f>[2]массаж!O56</f>
        <v>0.58447748882657258</v>
      </c>
      <c r="H135" s="165">
        <f t="shared" si="16"/>
        <v>-1.3240941313821142E-2</v>
      </c>
    </row>
    <row r="136" spans="1:8" ht="34.5" outlineLevel="1" x14ac:dyDescent="0.3">
      <c r="A136" s="203">
        <f t="shared" si="18"/>
        <v>5</v>
      </c>
      <c r="B136" s="207" t="s">
        <v>437</v>
      </c>
      <c r="C136" s="215">
        <v>1000</v>
      </c>
      <c r="D136" s="74">
        <v>860</v>
      </c>
      <c r="E136" s="156">
        <f t="shared" si="17"/>
        <v>140</v>
      </c>
      <c r="F136" s="165">
        <f>[1]массаж!O57</f>
        <v>0.59771843014039361</v>
      </c>
      <c r="G136" s="165">
        <f>[2]массаж!O57</f>
        <v>0.58447748882657258</v>
      </c>
      <c r="H136" s="165">
        <f t="shared" si="16"/>
        <v>-1.3240941313821031E-2</v>
      </c>
    </row>
    <row r="137" spans="1:8" ht="17.25" outlineLevel="1" x14ac:dyDescent="0.3">
      <c r="A137" s="203">
        <f t="shared" si="18"/>
        <v>6</v>
      </c>
      <c r="B137" s="207" t="s">
        <v>438</v>
      </c>
      <c r="C137" s="215">
        <v>500</v>
      </c>
      <c r="D137" s="74">
        <v>430</v>
      </c>
      <c r="E137" s="156">
        <f t="shared" si="17"/>
        <v>70</v>
      </c>
      <c r="F137" s="165">
        <f>[1]массаж!O58</f>
        <v>0.59459043232497966</v>
      </c>
      <c r="G137" s="165">
        <f>[2]массаж!O58</f>
        <v>0.58000892051883823</v>
      </c>
      <c r="H137" s="165">
        <f t="shared" si="16"/>
        <v>-1.4581511806141423E-2</v>
      </c>
    </row>
    <row r="138" spans="1:8" ht="17.25" outlineLevel="1" x14ac:dyDescent="0.3">
      <c r="A138" s="203">
        <f t="shared" si="18"/>
        <v>7</v>
      </c>
      <c r="B138" s="204" t="s">
        <v>439</v>
      </c>
      <c r="C138" s="215">
        <v>500</v>
      </c>
      <c r="D138" s="74">
        <v>430</v>
      </c>
      <c r="E138" s="156">
        <f t="shared" si="17"/>
        <v>70</v>
      </c>
      <c r="F138" s="165">
        <f>[1]массаж!O59</f>
        <v>0.59459043232497966</v>
      </c>
      <c r="G138" s="165">
        <f>[2]массаж!O59</f>
        <v>0.58000892051883823</v>
      </c>
      <c r="H138" s="165">
        <f t="shared" si="16"/>
        <v>-1.4581511806141423E-2</v>
      </c>
    </row>
    <row r="139" spans="1:8" ht="17.25" outlineLevel="1" x14ac:dyDescent="0.3">
      <c r="A139" s="203">
        <f t="shared" si="18"/>
        <v>8</v>
      </c>
      <c r="B139" s="207" t="s">
        <v>440</v>
      </c>
      <c r="C139" s="215">
        <v>500</v>
      </c>
      <c r="D139" s="74">
        <v>430</v>
      </c>
      <c r="E139" s="156">
        <f t="shared" si="17"/>
        <v>70</v>
      </c>
      <c r="F139" s="165">
        <f>[1]массаж!O60</f>
        <v>0.59459043232497966</v>
      </c>
      <c r="G139" s="165">
        <f>[2]массаж!O60</f>
        <v>0.58000892051883823</v>
      </c>
      <c r="H139" s="165">
        <f t="shared" si="16"/>
        <v>-1.4581511806141423E-2</v>
      </c>
    </row>
    <row r="140" spans="1:8" ht="17.25" outlineLevel="1" x14ac:dyDescent="0.3">
      <c r="A140" s="203">
        <f t="shared" si="18"/>
        <v>9</v>
      </c>
      <c r="B140" s="207" t="s">
        <v>441</v>
      </c>
      <c r="C140" s="215">
        <v>500</v>
      </c>
      <c r="D140" s="74">
        <v>430</v>
      </c>
      <c r="E140" s="156">
        <f t="shared" si="17"/>
        <v>70</v>
      </c>
      <c r="F140" s="165">
        <f>[1]массаж!O61</f>
        <v>0.59459043232497966</v>
      </c>
      <c r="G140" s="165">
        <f>[2]массаж!O61</f>
        <v>0.58000892051883823</v>
      </c>
      <c r="H140" s="165">
        <f t="shared" si="16"/>
        <v>-1.4581511806141423E-2</v>
      </c>
    </row>
    <row r="141" spans="1:8" ht="17.25" outlineLevel="1" x14ac:dyDescent="0.3">
      <c r="A141" s="203">
        <f t="shared" si="18"/>
        <v>10</v>
      </c>
      <c r="B141" s="207" t="s">
        <v>442</v>
      </c>
      <c r="C141" s="215">
        <v>1250</v>
      </c>
      <c r="D141" s="74">
        <v>1075</v>
      </c>
      <c r="E141" s="156">
        <f t="shared" si="17"/>
        <v>175</v>
      </c>
      <c r="F141" s="165">
        <f>[1]массаж!O62</f>
        <v>0.59896962926655939</v>
      </c>
      <c r="G141" s="165">
        <f>[2]массаж!O62</f>
        <v>0.58626491614966625</v>
      </c>
      <c r="H141" s="165">
        <f t="shared" si="16"/>
        <v>-1.270471311689314E-2</v>
      </c>
    </row>
    <row r="142" spans="1:8" ht="17.25" outlineLevel="1" x14ac:dyDescent="0.3">
      <c r="A142" s="203">
        <f t="shared" si="18"/>
        <v>11</v>
      </c>
      <c r="B142" s="207" t="s">
        <v>443</v>
      </c>
      <c r="C142" s="215">
        <v>750</v>
      </c>
      <c r="D142" s="74">
        <v>645</v>
      </c>
      <c r="E142" s="156">
        <f t="shared" si="17"/>
        <v>105</v>
      </c>
      <c r="F142" s="165">
        <f>[1]массаж!O63</f>
        <v>0.59771843014039372</v>
      </c>
      <c r="G142" s="165">
        <f>[2]массаж!O63</f>
        <v>0.58447748882657258</v>
      </c>
      <c r="H142" s="165">
        <f t="shared" si="16"/>
        <v>-1.3240941313821142E-2</v>
      </c>
    </row>
    <row r="143" spans="1:8" ht="17.25" outlineLevel="1" x14ac:dyDescent="0.3">
      <c r="A143" s="203">
        <f t="shared" si="18"/>
        <v>12</v>
      </c>
      <c r="B143" s="207" t="s">
        <v>444</v>
      </c>
      <c r="C143" s="215">
        <v>500</v>
      </c>
      <c r="D143" s="74">
        <v>430</v>
      </c>
      <c r="E143" s="156">
        <f t="shared" si="17"/>
        <v>70</v>
      </c>
      <c r="F143" s="165">
        <f>[1]массаж!O64</f>
        <v>0.59459043232497966</v>
      </c>
      <c r="G143" s="165">
        <f>[2]массаж!O64</f>
        <v>0.58000892051883823</v>
      </c>
      <c r="H143" s="165">
        <f t="shared" si="16"/>
        <v>-1.4581511806141423E-2</v>
      </c>
    </row>
    <row r="144" spans="1:8" ht="17.25" outlineLevel="1" x14ac:dyDescent="0.3">
      <c r="A144" s="203">
        <f t="shared" si="18"/>
        <v>13</v>
      </c>
      <c r="B144" s="207" t="s">
        <v>445</v>
      </c>
      <c r="C144" s="215">
        <v>1500</v>
      </c>
      <c r="D144" s="74">
        <v>1290</v>
      </c>
      <c r="E144" s="156">
        <f t="shared" si="17"/>
        <v>210</v>
      </c>
      <c r="F144" s="165">
        <f>[1]массаж!O65</f>
        <v>0.59876109607886496</v>
      </c>
      <c r="G144" s="165">
        <f>[2]массаж!O65</f>
        <v>0.58596701159581732</v>
      </c>
      <c r="H144" s="165">
        <f t="shared" si="16"/>
        <v>-1.2794084483047641E-2</v>
      </c>
    </row>
    <row r="145" spans="1:8" ht="17.25" outlineLevel="1" x14ac:dyDescent="0.3">
      <c r="A145" s="203">
        <f t="shared" si="18"/>
        <v>14</v>
      </c>
      <c r="B145" s="207" t="s">
        <v>446</v>
      </c>
      <c r="C145" s="215">
        <v>500</v>
      </c>
      <c r="D145" s="74">
        <v>430</v>
      </c>
      <c r="E145" s="156">
        <f t="shared" si="17"/>
        <v>70</v>
      </c>
      <c r="F145" s="165">
        <f>[1]массаж!O66</f>
        <v>0.59459043232497966</v>
      </c>
      <c r="G145" s="165">
        <f>[2]массаж!O66</f>
        <v>0.58000892051883823</v>
      </c>
      <c r="H145" s="165">
        <f t="shared" si="16"/>
        <v>-1.4581511806141423E-2</v>
      </c>
    </row>
    <row r="146" spans="1:8" ht="34.5" outlineLevel="1" x14ac:dyDescent="0.3">
      <c r="A146" s="203">
        <f t="shared" si="18"/>
        <v>15</v>
      </c>
      <c r="B146" s="207" t="s">
        <v>447</v>
      </c>
      <c r="C146" s="215">
        <v>750</v>
      </c>
      <c r="D146" s="74">
        <v>645</v>
      </c>
      <c r="E146" s="156">
        <f t="shared" si="17"/>
        <v>105</v>
      </c>
      <c r="F146" s="165">
        <f>[1]массаж!O67</f>
        <v>0.59771843014039372</v>
      </c>
      <c r="G146" s="165">
        <f>[2]массаж!O67</f>
        <v>0.58447748882657258</v>
      </c>
      <c r="H146" s="165">
        <f t="shared" si="16"/>
        <v>-1.3240941313821142E-2</v>
      </c>
    </row>
    <row r="147" spans="1:8" ht="17.25" outlineLevel="1" x14ac:dyDescent="0.3">
      <c r="A147" s="203">
        <f t="shared" si="18"/>
        <v>16</v>
      </c>
      <c r="B147" s="207" t="s">
        <v>448</v>
      </c>
      <c r="C147" s="215">
        <v>1000</v>
      </c>
      <c r="D147" s="74">
        <v>860</v>
      </c>
      <c r="E147" s="156">
        <f t="shared" si="17"/>
        <v>140</v>
      </c>
      <c r="F147" s="165">
        <f>[1]массаж!O68</f>
        <v>0.59771843014039361</v>
      </c>
      <c r="G147" s="165">
        <f>[2]массаж!O68</f>
        <v>0.58447748882657258</v>
      </c>
      <c r="H147" s="165">
        <f t="shared" si="16"/>
        <v>-1.3240941313821031E-2</v>
      </c>
    </row>
    <row r="148" spans="1:8" ht="19.5" customHeight="1" outlineLevel="1" x14ac:dyDescent="0.3">
      <c r="A148" s="203">
        <f t="shared" si="18"/>
        <v>17</v>
      </c>
      <c r="B148" s="207" t="s">
        <v>449</v>
      </c>
      <c r="C148" s="215">
        <v>1000</v>
      </c>
      <c r="D148" s="74">
        <v>860</v>
      </c>
      <c r="E148" s="156">
        <f t="shared" si="17"/>
        <v>140</v>
      </c>
      <c r="F148" s="165">
        <f>[1]массаж!O69</f>
        <v>0.59771843014039361</v>
      </c>
      <c r="G148" s="165">
        <f>[2]массаж!O69</f>
        <v>0.58447748882657258</v>
      </c>
      <c r="H148" s="165">
        <f t="shared" si="16"/>
        <v>-1.3240941313821031E-2</v>
      </c>
    </row>
    <row r="149" spans="1:8" ht="34.5" outlineLevel="1" x14ac:dyDescent="0.3">
      <c r="A149" s="203">
        <f t="shared" si="18"/>
        <v>18</v>
      </c>
      <c r="B149" s="207" t="s">
        <v>450</v>
      </c>
      <c r="C149" s="215">
        <v>1500</v>
      </c>
      <c r="D149" s="74">
        <v>1290</v>
      </c>
      <c r="E149" s="156">
        <f t="shared" si="17"/>
        <v>210</v>
      </c>
      <c r="F149" s="165">
        <f>[1]массаж!O70</f>
        <v>0.59876109607886496</v>
      </c>
      <c r="G149" s="165">
        <f>[2]массаж!O70</f>
        <v>0.58596701159581732</v>
      </c>
      <c r="H149" s="165">
        <f t="shared" si="16"/>
        <v>-1.2794084483047641E-2</v>
      </c>
    </row>
    <row r="150" spans="1:8" ht="17.25" outlineLevel="1" x14ac:dyDescent="0.3">
      <c r="A150" s="203">
        <f t="shared" si="18"/>
        <v>19</v>
      </c>
      <c r="B150" s="207" t="s">
        <v>451</v>
      </c>
      <c r="C150" s="215">
        <v>1250</v>
      </c>
      <c r="D150" s="74">
        <v>1075</v>
      </c>
      <c r="E150" s="156">
        <f t="shared" si="17"/>
        <v>175</v>
      </c>
      <c r="F150" s="165">
        <f>[1]массаж!O71</f>
        <v>0.59896962926655939</v>
      </c>
      <c r="G150" s="165">
        <f>[2]массаж!O71</f>
        <v>0.58626491614966625</v>
      </c>
      <c r="H150" s="165">
        <f t="shared" si="16"/>
        <v>-1.270471311689314E-2</v>
      </c>
    </row>
    <row r="151" spans="1:8" ht="17.25" outlineLevel="1" x14ac:dyDescent="0.3">
      <c r="A151" s="203">
        <f t="shared" si="18"/>
        <v>20</v>
      </c>
      <c r="B151" s="207" t="s">
        <v>452</v>
      </c>
      <c r="C151" s="215">
        <v>750</v>
      </c>
      <c r="D151" s="74">
        <v>645</v>
      </c>
      <c r="E151" s="156">
        <f t="shared" si="17"/>
        <v>105</v>
      </c>
      <c r="F151" s="165">
        <f>[1]массаж!O72</f>
        <v>0.59771843014039372</v>
      </c>
      <c r="G151" s="165">
        <f>[2]массаж!O72</f>
        <v>0.58447748882657258</v>
      </c>
      <c r="H151" s="165">
        <f t="shared" si="16"/>
        <v>-1.3240941313821142E-2</v>
      </c>
    </row>
    <row r="152" spans="1:8" ht="17.25" outlineLevel="1" x14ac:dyDescent="0.3">
      <c r="A152" s="203">
        <f t="shared" si="18"/>
        <v>21</v>
      </c>
      <c r="B152" s="207" t="s">
        <v>453</v>
      </c>
      <c r="C152" s="215">
        <v>1000</v>
      </c>
      <c r="D152" s="74">
        <v>860</v>
      </c>
      <c r="E152" s="156">
        <f t="shared" si="17"/>
        <v>140</v>
      </c>
      <c r="F152" s="165">
        <f>[1]массаж!O73</f>
        <v>0.59771843014039361</v>
      </c>
      <c r="G152" s="165">
        <f>[2]массаж!O73</f>
        <v>0.58447748882657258</v>
      </c>
      <c r="H152" s="165">
        <f t="shared" si="16"/>
        <v>-1.3240941313821031E-2</v>
      </c>
    </row>
    <row r="153" spans="1:8" ht="17.25" outlineLevel="1" x14ac:dyDescent="0.3">
      <c r="A153" s="203">
        <f t="shared" si="18"/>
        <v>22</v>
      </c>
      <c r="B153" s="207" t="s">
        <v>454</v>
      </c>
      <c r="C153" s="215">
        <v>500</v>
      </c>
      <c r="D153" s="74">
        <v>430</v>
      </c>
      <c r="E153" s="156">
        <f t="shared" si="17"/>
        <v>70</v>
      </c>
      <c r="F153" s="165">
        <f>[1]массаж!O74</f>
        <v>0.59459043232497966</v>
      </c>
      <c r="G153" s="165">
        <f>[2]массаж!O74</f>
        <v>0.58000892051883823</v>
      </c>
      <c r="H153" s="165">
        <f t="shared" si="16"/>
        <v>-1.4581511806141423E-2</v>
      </c>
    </row>
    <row r="154" spans="1:8" ht="17.25" outlineLevel="1" x14ac:dyDescent="0.3">
      <c r="A154" s="203">
        <f t="shared" si="18"/>
        <v>23</v>
      </c>
      <c r="B154" s="207" t="s">
        <v>455</v>
      </c>
      <c r="C154" s="215">
        <v>500</v>
      </c>
      <c r="D154" s="74">
        <v>430</v>
      </c>
      <c r="E154" s="156">
        <f t="shared" si="17"/>
        <v>70</v>
      </c>
      <c r="F154" s="165">
        <f>[1]массаж!O75</f>
        <v>0.59459043232497966</v>
      </c>
      <c r="G154" s="165">
        <f>[2]массаж!O75</f>
        <v>0.58000892051883823</v>
      </c>
      <c r="H154" s="165">
        <f t="shared" si="16"/>
        <v>-1.4581511806141423E-2</v>
      </c>
    </row>
    <row r="155" spans="1:8" ht="17.25" outlineLevel="1" x14ac:dyDescent="0.3">
      <c r="A155" s="203">
        <f t="shared" si="18"/>
        <v>24</v>
      </c>
      <c r="B155" s="207" t="s">
        <v>456</v>
      </c>
      <c r="C155" s="215">
        <v>500</v>
      </c>
      <c r="D155" s="74">
        <v>430</v>
      </c>
      <c r="E155" s="156">
        <f t="shared" si="17"/>
        <v>70</v>
      </c>
      <c r="F155" s="165">
        <f>[1]массаж!O76</f>
        <v>0.59459043232497966</v>
      </c>
      <c r="G155" s="165">
        <f>[2]массаж!O76</f>
        <v>0.58000892051883823</v>
      </c>
      <c r="H155" s="165">
        <f t="shared" si="16"/>
        <v>-1.4581511806141423E-2</v>
      </c>
    </row>
    <row r="156" spans="1:8" ht="17.25" outlineLevel="1" x14ac:dyDescent="0.3">
      <c r="A156" s="203">
        <f t="shared" si="18"/>
        <v>25</v>
      </c>
      <c r="B156" s="207" t="s">
        <v>457</v>
      </c>
      <c r="C156" s="215">
        <v>500</v>
      </c>
      <c r="D156" s="74">
        <v>430</v>
      </c>
      <c r="E156" s="156">
        <f t="shared" si="17"/>
        <v>70</v>
      </c>
      <c r="F156" s="165">
        <f>[1]массаж!O77</f>
        <v>0.59459043232497966</v>
      </c>
      <c r="G156" s="165">
        <f>[2]массаж!O77</f>
        <v>0.58000892051883823</v>
      </c>
      <c r="H156" s="165">
        <f t="shared" si="16"/>
        <v>-1.4581511806141423E-2</v>
      </c>
    </row>
    <row r="157" spans="1:8" ht="17.25" outlineLevel="1" x14ac:dyDescent="0.3">
      <c r="A157" s="203">
        <f t="shared" si="18"/>
        <v>26</v>
      </c>
      <c r="B157" s="207" t="s">
        <v>458</v>
      </c>
      <c r="C157" s="215">
        <v>3050</v>
      </c>
      <c r="D157" s="74">
        <v>2580</v>
      </c>
      <c r="E157" s="156">
        <f t="shared" si="17"/>
        <v>470</v>
      </c>
      <c r="F157" s="165">
        <f>[1]массаж!O78</f>
        <v>0.58095406060278065</v>
      </c>
      <c r="G157" s="165">
        <f>[2]массаж!O78</f>
        <v>0.56052838948712513</v>
      </c>
      <c r="H157" s="165">
        <f t="shared" si="16"/>
        <v>-2.0425671115655519E-2</v>
      </c>
    </row>
    <row r="158" spans="1:8" ht="17.25" outlineLevel="1" x14ac:dyDescent="0.3">
      <c r="A158" s="203">
        <f t="shared" si="18"/>
        <v>27</v>
      </c>
      <c r="B158" s="204" t="s">
        <v>459</v>
      </c>
      <c r="C158" s="215">
        <v>2000</v>
      </c>
      <c r="D158" s="74">
        <v>1290</v>
      </c>
      <c r="E158" s="156">
        <f t="shared" si="17"/>
        <v>710</v>
      </c>
      <c r="F158" s="165">
        <f>[1]массаж!O79</f>
        <v>0.58664461941860135</v>
      </c>
      <c r="G158" s="165">
        <f>[2]массаж!O79</f>
        <v>0.56865775922401196</v>
      </c>
      <c r="H158" s="165">
        <f t="shared" si="16"/>
        <v>-1.7986860194589394E-2</v>
      </c>
    </row>
    <row r="159" spans="1:8" ht="15.75" outlineLevel="1" x14ac:dyDescent="0.25">
      <c r="A159" s="200"/>
      <c r="B159" s="212" t="s">
        <v>69</v>
      </c>
      <c r="C159" s="213"/>
      <c r="D159" s="72"/>
      <c r="E159" s="72"/>
      <c r="F159" s="167"/>
      <c r="G159" s="167"/>
      <c r="H159" s="167"/>
    </row>
    <row r="160" spans="1:8" ht="17.25" outlineLevel="1" x14ac:dyDescent="0.3">
      <c r="A160" s="203">
        <v>1</v>
      </c>
      <c r="B160" s="207" t="s">
        <v>70</v>
      </c>
      <c r="C160" s="216">
        <v>540</v>
      </c>
      <c r="D160" s="76">
        <v>500</v>
      </c>
      <c r="E160" s="156">
        <f>C160-D160</f>
        <v>40</v>
      </c>
      <c r="F160" s="165">
        <f>[1]лимфодр!$N$11</f>
        <v>0.65695533162335662</v>
      </c>
      <c r="G160" s="165">
        <f>[2]лимфодр!$N$11</f>
        <v>0.60986020523080531</v>
      </c>
      <c r="H160" s="165">
        <f>G160-F160</f>
        <v>-4.7095126392551312E-2</v>
      </c>
    </row>
    <row r="161" spans="1:8" ht="15.75" outlineLevel="1" x14ac:dyDescent="0.25">
      <c r="A161" s="200"/>
      <c r="B161" s="212" t="s">
        <v>384</v>
      </c>
      <c r="C161" s="213"/>
      <c r="D161" s="72"/>
      <c r="E161" s="72"/>
      <c r="F161" s="167"/>
      <c r="G161" s="167"/>
      <c r="H161" s="167"/>
    </row>
    <row r="162" spans="1:8" ht="34.5" outlineLevel="1" x14ac:dyDescent="0.3">
      <c r="A162" s="203">
        <v>1</v>
      </c>
      <c r="B162" s="207" t="s">
        <v>460</v>
      </c>
      <c r="C162" s="216">
        <v>600</v>
      </c>
      <c r="D162" s="76">
        <v>550</v>
      </c>
      <c r="E162" s="156">
        <f>C162-D162</f>
        <v>50</v>
      </c>
      <c r="F162" s="165">
        <f>[1]омега!O11</f>
        <v>0.65329497813341797</v>
      </c>
      <c r="G162" s="165">
        <f>[2]омега!O11</f>
        <v>0.63141855738803576</v>
      </c>
      <c r="H162" s="165">
        <f>G162-F162</f>
        <v>-2.1876420745382208E-2</v>
      </c>
    </row>
    <row r="163" spans="1:8" ht="34.5" outlineLevel="1" x14ac:dyDescent="0.3">
      <c r="A163" s="203">
        <v>2</v>
      </c>
      <c r="B163" s="204" t="s">
        <v>461</v>
      </c>
      <c r="C163" s="208">
        <v>300</v>
      </c>
      <c r="D163" s="64">
        <v>280</v>
      </c>
      <c r="E163" s="156">
        <f>C163-D163</f>
        <v>20</v>
      </c>
      <c r="F163" s="165">
        <f>[1]омега!O12</f>
        <v>0.61260150634774235</v>
      </c>
      <c r="G163" s="165">
        <f>[2]омега!O12</f>
        <v>0.5887393119799279</v>
      </c>
      <c r="H163" s="165">
        <f>G163-F163</f>
        <v>-2.3862194367814449E-2</v>
      </c>
    </row>
    <row r="164" spans="1:8" ht="15.75" outlineLevel="1" collapsed="1" x14ac:dyDescent="0.25">
      <c r="A164" s="200"/>
      <c r="B164" s="212" t="s">
        <v>71</v>
      </c>
      <c r="C164" s="213"/>
      <c r="D164" s="72"/>
      <c r="E164" s="72"/>
      <c r="F164" s="167"/>
      <c r="G164" s="167"/>
      <c r="H164" s="167"/>
    </row>
    <row r="165" spans="1:8" ht="15.75" outlineLevel="1" x14ac:dyDescent="0.25">
      <c r="A165" s="231"/>
      <c r="B165" s="234" t="s">
        <v>651</v>
      </c>
      <c r="C165" s="233"/>
      <c r="D165" s="71"/>
      <c r="E165" s="71"/>
      <c r="F165" s="166"/>
      <c r="G165" s="166"/>
      <c r="H165" s="166"/>
    </row>
    <row r="166" spans="1:8" ht="17.25" outlineLevel="1" x14ac:dyDescent="0.3">
      <c r="A166" s="203">
        <v>1</v>
      </c>
      <c r="B166" s="204" t="s">
        <v>72</v>
      </c>
      <c r="C166" s="211">
        <v>760</v>
      </c>
      <c r="D166" s="73">
        <v>660</v>
      </c>
      <c r="E166" s="156">
        <f>C166-D166</f>
        <v>100</v>
      </c>
      <c r="F166" s="165">
        <f>[1]озонотер!S13</f>
        <v>0.721979240838305</v>
      </c>
      <c r="G166" s="165">
        <f>[2]озонотер!S13</f>
        <v>0.70275150410930298</v>
      </c>
      <c r="H166" s="165">
        <f>G166-F166</f>
        <v>-1.9227736729002021E-2</v>
      </c>
    </row>
    <row r="167" spans="1:8" ht="17.25" outlineLevel="1" collapsed="1" x14ac:dyDescent="0.3">
      <c r="A167" s="203">
        <v>2</v>
      </c>
      <c r="B167" s="204" t="s">
        <v>652</v>
      </c>
      <c r="C167" s="211">
        <v>430</v>
      </c>
      <c r="D167" s="73">
        <v>400</v>
      </c>
      <c r="E167" s="156">
        <f>C167-D167</f>
        <v>30</v>
      </c>
      <c r="F167" s="165">
        <f>[1]озонотер!S14</f>
        <v>0.5546347171438204</v>
      </c>
      <c r="G167" s="165">
        <f>[2]озонотер!S14</f>
        <v>0.44043048167295851</v>
      </c>
      <c r="H167" s="165">
        <f>G167-F167</f>
        <v>-0.11420423547086189</v>
      </c>
    </row>
    <row r="168" spans="1:8" ht="15.75" outlineLevel="1" collapsed="1" x14ac:dyDescent="0.25">
      <c r="A168" s="231"/>
      <c r="B168" s="234" t="s">
        <v>75</v>
      </c>
      <c r="C168" s="233"/>
      <c r="D168" s="71"/>
      <c r="E168" s="71"/>
      <c r="F168" s="166"/>
      <c r="G168" s="166"/>
      <c r="H168" s="166"/>
    </row>
    <row r="169" spans="1:8" ht="17.25" outlineLevel="1" x14ac:dyDescent="0.3">
      <c r="A169" s="203">
        <v>1</v>
      </c>
      <c r="B169" s="204" t="s">
        <v>76</v>
      </c>
      <c r="C169" s="211">
        <v>480</v>
      </c>
      <c r="D169" s="73">
        <v>460</v>
      </c>
      <c r="E169" s="156">
        <f t="shared" ref="E169:E182" si="19">C169-D169</f>
        <v>20</v>
      </c>
      <c r="F169" s="165">
        <f>[1]озонотер!S16</f>
        <v>0.47446684173281495</v>
      </c>
      <c r="G169" s="165">
        <f>[2]озонотер!S16</f>
        <v>0.38524513188367265</v>
      </c>
      <c r="H169" s="165">
        <f t="shared" ref="H169:H182" si="20">G169-F169</f>
        <v>-8.9221709849142294E-2</v>
      </c>
    </row>
    <row r="170" spans="1:8" ht="34.5" outlineLevel="1" x14ac:dyDescent="0.3">
      <c r="A170" s="203">
        <f t="shared" ref="A170:A182" si="21">A169+1</f>
        <v>2</v>
      </c>
      <c r="B170" s="204" t="s">
        <v>77</v>
      </c>
      <c r="C170" s="211">
        <v>440</v>
      </c>
      <c r="D170" s="73">
        <v>410</v>
      </c>
      <c r="E170" s="156">
        <f t="shared" si="19"/>
        <v>30</v>
      </c>
      <c r="F170" s="165">
        <f>[1]озонотер!S17</f>
        <v>0.42441207122795788</v>
      </c>
      <c r="G170" s="165">
        <f>[2]озонотер!S17</f>
        <v>0.31411802742508749</v>
      </c>
      <c r="H170" s="165">
        <f t="shared" si="20"/>
        <v>-0.11029404380287039</v>
      </c>
    </row>
    <row r="171" spans="1:8" ht="17.25" outlineLevel="1" x14ac:dyDescent="0.3">
      <c r="A171" s="203">
        <f t="shared" si="21"/>
        <v>3</v>
      </c>
      <c r="B171" s="204" t="s">
        <v>462</v>
      </c>
      <c r="C171" s="211">
        <v>1100</v>
      </c>
      <c r="D171" s="73">
        <v>1000</v>
      </c>
      <c r="E171" s="156">
        <f t="shared" si="19"/>
        <v>100</v>
      </c>
      <c r="F171" s="165">
        <f>[1]озонотер!S18</f>
        <v>0.51861603219498875</v>
      </c>
      <c r="G171" s="165">
        <f>[2]озонотер!S18</f>
        <v>0.44663404566438325</v>
      </c>
      <c r="H171" s="165">
        <f t="shared" si="20"/>
        <v>-7.1981986530605502E-2</v>
      </c>
    </row>
    <row r="172" spans="1:8" ht="17.25" outlineLevel="1" collapsed="1" x14ac:dyDescent="0.3">
      <c r="A172" s="203">
        <f t="shared" si="21"/>
        <v>4</v>
      </c>
      <c r="B172" s="204" t="s">
        <v>463</v>
      </c>
      <c r="C172" s="211">
        <v>1300</v>
      </c>
      <c r="D172" s="73">
        <v>1200</v>
      </c>
      <c r="E172" s="156">
        <f t="shared" si="19"/>
        <v>100</v>
      </c>
      <c r="F172" s="165">
        <f>[1]озонотер!S19</f>
        <v>0.57112806232730329</v>
      </c>
      <c r="G172" s="165">
        <f>[2]озонотер!S19</f>
        <v>0.52200929861478718</v>
      </c>
      <c r="H172" s="165">
        <f t="shared" si="20"/>
        <v>-4.9118763712516111E-2</v>
      </c>
    </row>
    <row r="173" spans="1:8" ht="17.25" outlineLevel="1" x14ac:dyDescent="0.3">
      <c r="A173" s="203">
        <f t="shared" si="21"/>
        <v>5</v>
      </c>
      <c r="B173" s="204" t="s">
        <v>465</v>
      </c>
      <c r="C173" s="211">
        <v>650</v>
      </c>
      <c r="D173" s="73">
        <v>600</v>
      </c>
      <c r="E173" s="156">
        <f t="shared" si="19"/>
        <v>50</v>
      </c>
      <c r="F173" s="165">
        <f>[1]озонотер!S20</f>
        <v>0.53974273432900122</v>
      </c>
      <c r="G173" s="165">
        <f>[2]озонотер!S20</f>
        <v>0.47657633734824095</v>
      </c>
      <c r="H173" s="165">
        <f t="shared" si="20"/>
        <v>-6.3166396980760264E-2</v>
      </c>
    </row>
    <row r="174" spans="1:8" ht="17.25" outlineLevel="1" x14ac:dyDescent="0.3">
      <c r="A174" s="203">
        <f t="shared" si="21"/>
        <v>6</v>
      </c>
      <c r="B174" s="204" t="s">
        <v>464</v>
      </c>
      <c r="C174" s="211">
        <v>640</v>
      </c>
      <c r="D174" s="73">
        <v>600</v>
      </c>
      <c r="E174" s="156">
        <f t="shared" si="19"/>
        <v>40</v>
      </c>
      <c r="F174" s="165">
        <f>[1]озонотер!S21</f>
        <v>0.54263856766233465</v>
      </c>
      <c r="G174" s="165">
        <f>[2]озонотер!S21</f>
        <v>0.48071324211014571</v>
      </c>
      <c r="H174" s="165">
        <f t="shared" si="20"/>
        <v>-6.1925325552188937E-2</v>
      </c>
    </row>
    <row r="175" spans="1:8" ht="17.25" outlineLevel="1" x14ac:dyDescent="0.3">
      <c r="A175" s="203">
        <f t="shared" si="21"/>
        <v>7</v>
      </c>
      <c r="B175" s="204" t="s">
        <v>899</v>
      </c>
      <c r="C175" s="211">
        <v>550</v>
      </c>
      <c r="D175" s="73">
        <v>520</v>
      </c>
      <c r="E175" s="156">
        <f t="shared" si="19"/>
        <v>30</v>
      </c>
      <c r="F175" s="165">
        <f>[1]озонотер!S23</f>
        <v>0.42813834494092334</v>
      </c>
      <c r="G175" s="165">
        <f>[2]озонотер!S23</f>
        <v>0.32145666234311199</v>
      </c>
      <c r="H175" s="165">
        <f t="shared" si="20"/>
        <v>-0.10668168259781136</v>
      </c>
    </row>
    <row r="176" spans="1:8" ht="17.25" outlineLevel="1" x14ac:dyDescent="0.3">
      <c r="A176" s="203">
        <f t="shared" si="21"/>
        <v>8</v>
      </c>
      <c r="B176" s="204" t="s">
        <v>900</v>
      </c>
      <c r="C176" s="211">
        <v>550</v>
      </c>
      <c r="D176" s="73">
        <v>520</v>
      </c>
      <c r="E176" s="156">
        <f t="shared" si="19"/>
        <v>30</v>
      </c>
      <c r="F176" s="165">
        <f>[1]озонотер!S24</f>
        <v>0.42813834494092334</v>
      </c>
      <c r="G176" s="165">
        <f>[2]озонотер!S24</f>
        <v>0.32145666234311199</v>
      </c>
      <c r="H176" s="165">
        <f t="shared" si="20"/>
        <v>-0.10668168259781136</v>
      </c>
    </row>
    <row r="177" spans="1:8" ht="17.25" outlineLevel="1" x14ac:dyDescent="0.3">
      <c r="A177" s="203">
        <f t="shared" si="21"/>
        <v>9</v>
      </c>
      <c r="B177" s="204" t="s">
        <v>901</v>
      </c>
      <c r="C177" s="211">
        <v>550</v>
      </c>
      <c r="D177" s="73">
        <v>520</v>
      </c>
      <c r="E177" s="156">
        <f t="shared" si="19"/>
        <v>30</v>
      </c>
      <c r="F177" s="165">
        <f>[1]озонотер!S25</f>
        <v>0.42813834494092334</v>
      </c>
      <c r="G177" s="165">
        <f>[2]озонотер!S25</f>
        <v>0.32145666234311199</v>
      </c>
      <c r="H177" s="165">
        <f t="shared" si="20"/>
        <v>-0.10668168259781136</v>
      </c>
    </row>
    <row r="178" spans="1:8" ht="17.25" outlineLevel="1" x14ac:dyDescent="0.3">
      <c r="A178" s="203">
        <f t="shared" si="21"/>
        <v>10</v>
      </c>
      <c r="B178" s="204" t="s">
        <v>902</v>
      </c>
      <c r="C178" s="211">
        <v>580</v>
      </c>
      <c r="D178" s="73">
        <v>580</v>
      </c>
      <c r="E178" s="156">
        <f t="shared" si="19"/>
        <v>0</v>
      </c>
      <c r="F178" s="165">
        <f>[1]озонотер!S26</f>
        <v>0.45521878786489434</v>
      </c>
      <c r="G178" s="165">
        <f>[2]озонотер!S26</f>
        <v>0.35957314139789093</v>
      </c>
      <c r="H178" s="165">
        <f t="shared" si="20"/>
        <v>-9.5645646467003409E-2</v>
      </c>
    </row>
    <row r="179" spans="1:8" ht="17.25" outlineLevel="1" x14ac:dyDescent="0.3">
      <c r="A179" s="203">
        <f t="shared" si="21"/>
        <v>11</v>
      </c>
      <c r="B179" s="204" t="s">
        <v>466</v>
      </c>
      <c r="C179" s="215">
        <v>540</v>
      </c>
      <c r="D179" s="74">
        <v>440</v>
      </c>
      <c r="E179" s="156">
        <f t="shared" si="19"/>
        <v>100</v>
      </c>
      <c r="F179" s="165">
        <f>[1]озонотер!S27</f>
        <v>0.4176672403436546</v>
      </c>
      <c r="G179" s="165">
        <f>[2]озонотер!S27</f>
        <v>0.30671829044193072</v>
      </c>
      <c r="H179" s="165">
        <f t="shared" si="20"/>
        <v>-0.11094894990172388</v>
      </c>
    </row>
    <row r="180" spans="1:8" ht="17.25" outlineLevel="1" x14ac:dyDescent="0.3">
      <c r="A180" s="203">
        <f t="shared" si="21"/>
        <v>12</v>
      </c>
      <c r="B180" s="204" t="s">
        <v>467</v>
      </c>
      <c r="C180" s="215">
        <v>850</v>
      </c>
      <c r="D180" s="74">
        <v>690</v>
      </c>
      <c r="E180" s="156">
        <f t="shared" si="19"/>
        <v>160</v>
      </c>
      <c r="F180" s="165">
        <f>[1]озонотер!S28</f>
        <v>0.41331981373153065</v>
      </c>
      <c r="G180" s="165">
        <f>[2]озонотер!S28</f>
        <v>0.30193994918442846</v>
      </c>
      <c r="H180" s="165">
        <f t="shared" si="20"/>
        <v>-0.11137986454710219</v>
      </c>
    </row>
    <row r="181" spans="1:8" ht="17.25" outlineLevel="1" x14ac:dyDescent="0.3">
      <c r="A181" s="203">
        <f t="shared" si="21"/>
        <v>13</v>
      </c>
      <c r="B181" s="204" t="s">
        <v>78</v>
      </c>
      <c r="C181" s="215">
        <v>1000</v>
      </c>
      <c r="D181" s="74">
        <v>950</v>
      </c>
      <c r="E181" s="156">
        <f t="shared" si="19"/>
        <v>50</v>
      </c>
      <c r="F181" s="165">
        <f>[1]озонотер!S29</f>
        <v>0.53986808928905605</v>
      </c>
      <c r="G181" s="165">
        <f>[2]озонотер!S29</f>
        <v>0.47782333512587766</v>
      </c>
      <c r="H181" s="165">
        <f t="shared" si="20"/>
        <v>-6.2044754163178395E-2</v>
      </c>
    </row>
    <row r="182" spans="1:8" ht="17.25" outlineLevel="1" x14ac:dyDescent="0.3">
      <c r="A182" s="203">
        <f t="shared" si="21"/>
        <v>14</v>
      </c>
      <c r="B182" s="204" t="s">
        <v>468</v>
      </c>
      <c r="C182" s="211">
        <v>700</v>
      </c>
      <c r="D182" s="73">
        <v>620</v>
      </c>
      <c r="E182" s="156">
        <f t="shared" si="19"/>
        <v>80</v>
      </c>
      <c r="F182" s="165">
        <f>[1]озонотер!S30</f>
        <v>0.55868985450782838</v>
      </c>
      <c r="G182" s="165">
        <f>[2]озонотер!S30</f>
        <v>0.50360515005640138</v>
      </c>
      <c r="H182" s="165">
        <f t="shared" si="20"/>
        <v>-5.5084704451426991E-2</v>
      </c>
    </row>
    <row r="183" spans="1:8" ht="15.75" outlineLevel="1" x14ac:dyDescent="0.25">
      <c r="A183" s="231"/>
      <c r="B183" s="234" t="s">
        <v>79</v>
      </c>
      <c r="C183" s="233"/>
      <c r="D183" s="71"/>
      <c r="E183" s="71"/>
      <c r="F183" s="166"/>
      <c r="G183" s="166"/>
      <c r="H183" s="166"/>
    </row>
    <row r="184" spans="1:8" ht="34.5" outlineLevel="1" x14ac:dyDescent="0.3">
      <c r="A184" s="203">
        <v>1</v>
      </c>
      <c r="B184" s="204" t="s">
        <v>80</v>
      </c>
      <c r="C184" s="211">
        <v>630</v>
      </c>
      <c r="D184" s="73">
        <v>600</v>
      </c>
      <c r="E184" s="156">
        <f>C184-D184</f>
        <v>30</v>
      </c>
      <c r="F184" s="165">
        <f>[1]озонотер!S32</f>
        <v>0.6019824116657303</v>
      </c>
      <c r="G184" s="165">
        <f>[2]озонотер!S32</f>
        <v>0.55347860529133919</v>
      </c>
      <c r="H184" s="165">
        <f>G184-F184</f>
        <v>-4.8503806374391112E-2</v>
      </c>
    </row>
    <row r="185" spans="1:8" ht="34.5" outlineLevel="1" x14ac:dyDescent="0.3">
      <c r="A185" s="203">
        <f>A184+1</f>
        <v>2</v>
      </c>
      <c r="B185" s="204" t="s">
        <v>312</v>
      </c>
      <c r="C185" s="211">
        <v>730</v>
      </c>
      <c r="D185" s="73">
        <v>700</v>
      </c>
      <c r="E185" s="156">
        <f>C185-D185</f>
        <v>30</v>
      </c>
      <c r="F185" s="165">
        <f>[1]озонотер!S33</f>
        <v>0.59052173811236186</v>
      </c>
      <c r="G185" s="165">
        <f>[2]озонотер!S33</f>
        <v>0.53710621450081264</v>
      </c>
      <c r="H185" s="165">
        <f>G185-F185</f>
        <v>-5.341552361154922E-2</v>
      </c>
    </row>
    <row r="186" spans="1:8" ht="15.75" outlineLevel="1" collapsed="1" x14ac:dyDescent="0.25">
      <c r="A186" s="231"/>
      <c r="B186" s="234" t="s">
        <v>82</v>
      </c>
      <c r="C186" s="233"/>
      <c r="D186" s="71"/>
      <c r="E186" s="71"/>
      <c r="F186" s="166"/>
      <c r="G186" s="166"/>
      <c r="H186" s="166"/>
    </row>
    <row r="187" spans="1:8" ht="17.25" outlineLevel="1" x14ac:dyDescent="0.3">
      <c r="A187" s="203">
        <v>1</v>
      </c>
      <c r="B187" s="204" t="s">
        <v>469</v>
      </c>
      <c r="C187" s="211">
        <v>360</v>
      </c>
      <c r="D187" s="73">
        <v>340</v>
      </c>
      <c r="E187" s="156">
        <f t="shared" ref="E187:E192" si="22">C187-D187</f>
        <v>20</v>
      </c>
      <c r="F187" s="165">
        <f>[1]озонотер!S37</f>
        <v>0.44173705127220886</v>
      </c>
      <c r="G187" s="165">
        <f>[2]озонотер!S37</f>
        <v>0.28386037615773718</v>
      </c>
      <c r="H187" s="165">
        <f t="shared" ref="H187:H192" si="23">G187-F187</f>
        <v>-0.15787667511447168</v>
      </c>
    </row>
    <row r="188" spans="1:8" ht="17.25" outlineLevel="1" x14ac:dyDescent="0.3">
      <c r="A188" s="203">
        <f>A187+1</f>
        <v>2</v>
      </c>
      <c r="B188" s="204" t="s">
        <v>501</v>
      </c>
      <c r="C188" s="211">
        <v>360</v>
      </c>
      <c r="D188" s="73">
        <v>340</v>
      </c>
      <c r="E188" s="156">
        <f t="shared" si="22"/>
        <v>20</v>
      </c>
      <c r="F188" s="165">
        <f>[1]озонотер!S38</f>
        <v>0.44173705127220886</v>
      </c>
      <c r="G188" s="165">
        <f>[2]озонотер!S38</f>
        <v>0.28386037615773718</v>
      </c>
      <c r="H188" s="165">
        <f t="shared" si="23"/>
        <v>-0.15787667511447168</v>
      </c>
    </row>
    <row r="189" spans="1:8" ht="17.25" outlineLevel="1" collapsed="1" x14ac:dyDescent="0.3">
      <c r="A189" s="203">
        <f>A188+1</f>
        <v>3</v>
      </c>
      <c r="B189" s="204" t="s">
        <v>470</v>
      </c>
      <c r="C189" s="211">
        <v>900</v>
      </c>
      <c r="D189" s="73">
        <v>850</v>
      </c>
      <c r="E189" s="156">
        <f t="shared" si="22"/>
        <v>50</v>
      </c>
      <c r="F189" s="165">
        <f>[1]озонотер!S39</f>
        <v>0.56748802015807109</v>
      </c>
      <c r="G189" s="165">
        <f>[2]озонотер!S39</f>
        <v>0.46350461742325455</v>
      </c>
      <c r="H189" s="165">
        <f t="shared" si="23"/>
        <v>-0.10398340273481654</v>
      </c>
    </row>
    <row r="190" spans="1:8" ht="17.25" outlineLevel="1" x14ac:dyDescent="0.3">
      <c r="A190" s="203">
        <f>A189+1</f>
        <v>4</v>
      </c>
      <c r="B190" s="204" t="s">
        <v>471</v>
      </c>
      <c r="C190" s="211">
        <v>360</v>
      </c>
      <c r="D190" s="73">
        <v>340</v>
      </c>
      <c r="E190" s="156">
        <f t="shared" si="22"/>
        <v>20</v>
      </c>
      <c r="F190" s="165">
        <f>[1]озонотер!S40</f>
        <v>0.44173705127220886</v>
      </c>
      <c r="G190" s="165">
        <f>[2]озонотер!S40</f>
        <v>0.28386037615773718</v>
      </c>
      <c r="H190" s="165">
        <f t="shared" si="23"/>
        <v>-0.15787667511447168</v>
      </c>
    </row>
    <row r="191" spans="1:8" ht="17.25" outlineLevel="1" x14ac:dyDescent="0.3">
      <c r="A191" s="203">
        <f>A190+1</f>
        <v>5</v>
      </c>
      <c r="B191" s="204" t="s">
        <v>83</v>
      </c>
      <c r="C191" s="211">
        <v>400</v>
      </c>
      <c r="D191" s="73">
        <v>390</v>
      </c>
      <c r="E191" s="156">
        <f t="shared" si="22"/>
        <v>10</v>
      </c>
      <c r="F191" s="165">
        <f>[1]озонотер!S41</f>
        <v>0.16114760641547587</v>
      </c>
      <c r="G191" s="169">
        <f>[2]озонотер!S41</f>
        <v>-0.11698168792331018</v>
      </c>
      <c r="H191" s="165">
        <f t="shared" si="23"/>
        <v>-0.27812929433878608</v>
      </c>
    </row>
    <row r="192" spans="1:8" ht="17.25" outlineLevel="1" x14ac:dyDescent="0.3">
      <c r="A192" s="203">
        <f>A191+1</f>
        <v>6</v>
      </c>
      <c r="B192" s="204" t="s">
        <v>84</v>
      </c>
      <c r="C192" s="211">
        <v>450</v>
      </c>
      <c r="D192" s="73">
        <v>440</v>
      </c>
      <c r="E192" s="156">
        <f t="shared" si="22"/>
        <v>10</v>
      </c>
      <c r="F192" s="165">
        <f>[1]озонотер!S42</f>
        <v>0.10751332839924495</v>
      </c>
      <c r="G192" s="169">
        <f>[2]озонотер!S42</f>
        <v>-0.1936020850893542</v>
      </c>
      <c r="H192" s="165">
        <f t="shared" si="23"/>
        <v>-0.30111541348859916</v>
      </c>
    </row>
    <row r="193" spans="1:8" ht="15.75" outlineLevel="1" collapsed="1" x14ac:dyDescent="0.25">
      <c r="A193" s="200"/>
      <c r="B193" s="212" t="s">
        <v>699</v>
      </c>
      <c r="C193" s="213"/>
      <c r="D193" s="72"/>
      <c r="E193" s="72"/>
      <c r="F193" s="167"/>
      <c r="G193" s="167"/>
      <c r="H193" s="167"/>
    </row>
    <row r="194" spans="1:8" ht="17.25" outlineLevel="1" x14ac:dyDescent="0.3">
      <c r="A194" s="203">
        <v>1</v>
      </c>
      <c r="B194" s="204" t="s">
        <v>986</v>
      </c>
      <c r="C194" s="211">
        <v>1300</v>
      </c>
      <c r="D194" s="73">
        <v>1200</v>
      </c>
      <c r="E194" s="156">
        <f t="shared" ref="E194:E201" si="24">C194-D194</f>
        <v>100</v>
      </c>
      <c r="F194" s="165">
        <f>[1]карбоксит!O13</f>
        <v>0.66546909173359259</v>
      </c>
      <c r="G194" s="165">
        <f>[2]карбоксит!O13</f>
        <v>0.64881014824542815</v>
      </c>
      <c r="H194" s="165">
        <f t="shared" ref="H194:H201" si="25">G194-F194</f>
        <v>-1.6658943488164435E-2</v>
      </c>
    </row>
    <row r="195" spans="1:8" ht="17.25" outlineLevel="1" x14ac:dyDescent="0.3">
      <c r="A195" s="203">
        <f>A194+1</f>
        <v>2</v>
      </c>
      <c r="B195" s="204" t="s">
        <v>987</v>
      </c>
      <c r="C195" s="211">
        <v>640</v>
      </c>
      <c r="D195" s="73">
        <v>600</v>
      </c>
      <c r="E195" s="156">
        <f t="shared" si="24"/>
        <v>40</v>
      </c>
      <c r="F195" s="165">
        <f>[1]карбоксит!O14</f>
        <v>0.7893465404491472</v>
      </c>
      <c r="G195" s="165">
        <f>[2]карбоксит!O14</f>
        <v>0.7588093606962204</v>
      </c>
      <c r="H195" s="165">
        <f t="shared" si="25"/>
        <v>-3.0537179752926802E-2</v>
      </c>
    </row>
    <row r="196" spans="1:8" ht="17.25" outlineLevel="1" collapsed="1" x14ac:dyDescent="0.3">
      <c r="A196" s="203">
        <f t="shared" ref="A196:A201" si="26">A195+1</f>
        <v>3</v>
      </c>
      <c r="B196" s="204" t="s">
        <v>903</v>
      </c>
      <c r="C196" s="211">
        <v>550</v>
      </c>
      <c r="D196" s="73">
        <v>520</v>
      </c>
      <c r="E196" s="156">
        <f t="shared" si="24"/>
        <v>30</v>
      </c>
      <c r="F196" s="165">
        <f>[1]карбоксит!O16</f>
        <v>0.77838447592245552</v>
      </c>
      <c r="G196" s="165">
        <f>[2]карбоксит!O16</f>
        <v>0.74314926851523255</v>
      </c>
      <c r="H196" s="165">
        <f t="shared" si="25"/>
        <v>-3.5235207407222968E-2</v>
      </c>
    </row>
    <row r="197" spans="1:8" ht="17.25" outlineLevel="1" x14ac:dyDescent="0.3">
      <c r="A197" s="203">
        <f t="shared" si="26"/>
        <v>4</v>
      </c>
      <c r="B197" s="204" t="s">
        <v>904</v>
      </c>
      <c r="C197" s="211">
        <v>550</v>
      </c>
      <c r="D197" s="73">
        <v>520</v>
      </c>
      <c r="E197" s="156">
        <f t="shared" si="24"/>
        <v>30</v>
      </c>
      <c r="F197" s="165">
        <f>[1]карбоксит!O17</f>
        <v>0.77838447592245552</v>
      </c>
      <c r="G197" s="165">
        <f>[2]карбоксит!O17</f>
        <v>0.74314926851523255</v>
      </c>
      <c r="H197" s="165">
        <f t="shared" si="25"/>
        <v>-3.5235207407222968E-2</v>
      </c>
    </row>
    <row r="198" spans="1:8" ht="17.25" outlineLevel="1" x14ac:dyDescent="0.3">
      <c r="A198" s="203">
        <f t="shared" si="26"/>
        <v>5</v>
      </c>
      <c r="B198" s="204" t="s">
        <v>905</v>
      </c>
      <c r="C198" s="211">
        <v>550</v>
      </c>
      <c r="D198" s="73">
        <v>520</v>
      </c>
      <c r="E198" s="156">
        <f t="shared" si="24"/>
        <v>30</v>
      </c>
      <c r="F198" s="165">
        <f>[1]карбоксит!O18</f>
        <v>0.77838447592245552</v>
      </c>
      <c r="G198" s="165">
        <f>[2]карбоксит!O18</f>
        <v>0.74314926851523255</v>
      </c>
      <c r="H198" s="165">
        <f t="shared" si="25"/>
        <v>-3.5235207407222968E-2</v>
      </c>
    </row>
    <row r="199" spans="1:8" ht="17.25" outlineLevel="1" x14ac:dyDescent="0.3">
      <c r="A199" s="203">
        <f t="shared" si="26"/>
        <v>6</v>
      </c>
      <c r="B199" s="204" t="s">
        <v>906</v>
      </c>
      <c r="C199" s="211">
        <v>600</v>
      </c>
      <c r="D199" s="73">
        <v>580</v>
      </c>
      <c r="E199" s="156">
        <f t="shared" si="24"/>
        <v>20</v>
      </c>
      <c r="F199" s="165">
        <f>[1]карбоксит!O19</f>
        <v>0.78688952598626805</v>
      </c>
      <c r="G199" s="165">
        <f>[2]карбоксит!O19</f>
        <v>0.75529934003496457</v>
      </c>
      <c r="H199" s="165">
        <f t="shared" si="25"/>
        <v>-3.1590185951303473E-2</v>
      </c>
    </row>
    <row r="200" spans="1:8" ht="17.25" outlineLevel="1" x14ac:dyDescent="0.3">
      <c r="A200" s="203">
        <f t="shared" si="26"/>
        <v>7</v>
      </c>
      <c r="B200" s="204" t="s">
        <v>907</v>
      </c>
      <c r="C200" s="211">
        <v>480</v>
      </c>
      <c r="D200" s="73">
        <v>440</v>
      </c>
      <c r="E200" s="156">
        <f t="shared" si="24"/>
        <v>40</v>
      </c>
      <c r="F200" s="165">
        <f>[1]карбоксит!O20</f>
        <v>0.76343620611333063</v>
      </c>
      <c r="G200" s="165">
        <f>[2]карбоксит!O20</f>
        <v>0.72179459735933971</v>
      </c>
      <c r="H200" s="165">
        <f t="shared" si="25"/>
        <v>-4.1641608753990922E-2</v>
      </c>
    </row>
    <row r="201" spans="1:8" ht="17.25" outlineLevel="1" x14ac:dyDescent="0.3">
      <c r="A201" s="203">
        <f t="shared" si="26"/>
        <v>8</v>
      </c>
      <c r="B201" s="204" t="s">
        <v>908</v>
      </c>
      <c r="C201" s="211">
        <v>750</v>
      </c>
      <c r="D201" s="73">
        <v>690</v>
      </c>
      <c r="E201" s="156">
        <f t="shared" si="24"/>
        <v>60</v>
      </c>
      <c r="F201" s="165">
        <f>[1]карбоксит!O21</f>
        <v>0.77558902977574384</v>
      </c>
      <c r="G201" s="165">
        <f>[2]карбоксит!O21</f>
        <v>0.73915577401992982</v>
      </c>
      <c r="H201" s="165">
        <f t="shared" si="25"/>
        <v>-3.643325575581402E-2</v>
      </c>
    </row>
    <row r="202" spans="1:8" ht="15.75" outlineLevel="1" collapsed="1" x14ac:dyDescent="0.25">
      <c r="A202" s="200"/>
      <c r="B202" s="212" t="s">
        <v>700</v>
      </c>
      <c r="C202" s="213"/>
      <c r="D202" s="72"/>
      <c r="E202" s="72"/>
      <c r="F202" s="167"/>
      <c r="G202" s="167"/>
      <c r="H202" s="167"/>
    </row>
    <row r="203" spans="1:8" ht="17.25" outlineLevel="1" x14ac:dyDescent="0.3">
      <c r="A203" s="203">
        <v>1</v>
      </c>
      <c r="B203" s="217" t="s">
        <v>700</v>
      </c>
      <c r="C203" s="211">
        <v>3600</v>
      </c>
      <c r="D203" s="73">
        <v>3500</v>
      </c>
      <c r="E203" s="156">
        <f>C203-D203</f>
        <v>100</v>
      </c>
      <c r="F203" s="165">
        <f>[1]плазмолифт!$O$12</f>
        <v>0.36142496592175288</v>
      </c>
      <c r="G203" s="165">
        <f>[2]плазмолифт!$O$12</f>
        <v>0.23764282565708564</v>
      </c>
      <c r="H203" s="165">
        <f>G203-F203</f>
        <v>-0.12378214026466725</v>
      </c>
    </row>
    <row r="204" spans="1:8" ht="17.25" outlineLevel="1" collapsed="1" x14ac:dyDescent="0.3">
      <c r="A204" s="203">
        <v>2</v>
      </c>
      <c r="B204" s="217" t="s">
        <v>892</v>
      </c>
      <c r="C204" s="211">
        <v>4800</v>
      </c>
      <c r="D204" s="73">
        <v>3500</v>
      </c>
      <c r="E204" s="156">
        <f>C204-D204</f>
        <v>1300</v>
      </c>
      <c r="F204" s="165">
        <f>[1]плазмолифт!$O$12</f>
        <v>0.36142496592175288</v>
      </c>
      <c r="G204" s="165">
        <f>[2]плазмолифт!$O$12</f>
        <v>0.23764282565708564</v>
      </c>
      <c r="H204" s="165">
        <f>G204-F204</f>
        <v>-0.12378214026466725</v>
      </c>
    </row>
    <row r="205" spans="1:8" ht="15.75" outlineLevel="1" collapsed="1" x14ac:dyDescent="0.25">
      <c r="A205" s="200"/>
      <c r="B205" s="212" t="s">
        <v>85</v>
      </c>
      <c r="C205" s="213"/>
      <c r="D205" s="72"/>
      <c r="E205" s="72"/>
      <c r="F205" s="167"/>
      <c r="G205" s="167"/>
      <c r="H205" s="167"/>
    </row>
    <row r="206" spans="1:8" ht="17.25" outlineLevel="1" x14ac:dyDescent="0.3">
      <c r="A206" s="203"/>
      <c r="B206" s="218" t="s">
        <v>339</v>
      </c>
      <c r="C206" s="211"/>
      <c r="D206" s="73"/>
      <c r="E206" s="73"/>
      <c r="F206" s="165"/>
      <c r="G206" s="165"/>
      <c r="H206" s="165"/>
    </row>
    <row r="207" spans="1:8" ht="17.25" outlineLevel="1" x14ac:dyDescent="0.3">
      <c r="A207" s="203">
        <v>1</v>
      </c>
      <c r="B207" s="204" t="s">
        <v>338</v>
      </c>
      <c r="C207" s="211">
        <v>750</v>
      </c>
      <c r="D207" s="73">
        <v>720</v>
      </c>
      <c r="E207" s="156">
        <f>C207-D207</f>
        <v>30</v>
      </c>
      <c r="F207" s="165">
        <f>[1]консультации!$N$26</f>
        <v>0.74709555628346813</v>
      </c>
      <c r="G207" s="165">
        <f>[2]консультации!$N$26</f>
        <v>0.73708652617382175</v>
      </c>
      <c r="H207" s="169">
        <f t="shared" ref="H207:H255" si="27">G207-F207</f>
        <v>-1.0009030109646377E-2</v>
      </c>
    </row>
    <row r="208" spans="1:8" ht="17.25" outlineLevel="1" x14ac:dyDescent="0.3">
      <c r="A208" s="203">
        <f>A207+1</f>
        <v>2</v>
      </c>
      <c r="B208" s="204" t="s">
        <v>101</v>
      </c>
      <c r="C208" s="211">
        <v>300</v>
      </c>
      <c r="D208" s="73">
        <v>280</v>
      </c>
      <c r="E208" s="156">
        <f>C208-D208</f>
        <v>20</v>
      </c>
      <c r="F208" s="165">
        <f>[1]стоматология!$O$12</f>
        <v>0.48455282130987071</v>
      </c>
      <c r="G208" s="165">
        <f>[2]стоматология!$O$12</f>
        <v>0.45372090478296845</v>
      </c>
      <c r="H208" s="165">
        <f t="shared" si="27"/>
        <v>-3.0831916526902259E-2</v>
      </c>
    </row>
    <row r="209" spans="1:8" ht="17.25" outlineLevel="1" x14ac:dyDescent="0.3">
      <c r="A209" s="203"/>
      <c r="B209" s="218" t="s">
        <v>335</v>
      </c>
      <c r="C209" s="211"/>
      <c r="D209" s="73"/>
      <c r="E209" s="73"/>
      <c r="F209" s="165"/>
      <c r="G209" s="165"/>
      <c r="H209" s="165"/>
    </row>
    <row r="210" spans="1:8" ht="17.25" outlineLevel="1" x14ac:dyDescent="0.3">
      <c r="A210" s="203">
        <v>1</v>
      </c>
      <c r="B210" s="204" t="s">
        <v>342</v>
      </c>
      <c r="C210" s="211">
        <v>300</v>
      </c>
      <c r="D210" s="73">
        <v>280</v>
      </c>
      <c r="E210" s="156">
        <f>C210-D210</f>
        <v>20</v>
      </c>
      <c r="F210" s="165">
        <f>[1]стоматология!O14</f>
        <v>0.48473139273844218</v>
      </c>
      <c r="G210" s="165">
        <f>[2]стоматология!O14</f>
        <v>0.45397600682378475</v>
      </c>
      <c r="H210" s="165">
        <f t="shared" si="27"/>
        <v>-3.0755385914657429E-2</v>
      </c>
    </row>
    <row r="211" spans="1:8" ht="17.25" outlineLevel="1" x14ac:dyDescent="0.3">
      <c r="A211" s="203">
        <f>A210+1</f>
        <v>2</v>
      </c>
      <c r="B211" s="204" t="s">
        <v>343</v>
      </c>
      <c r="C211" s="211">
        <v>300</v>
      </c>
      <c r="D211" s="73">
        <v>280</v>
      </c>
      <c r="E211" s="156">
        <f>C211-D211</f>
        <v>20</v>
      </c>
      <c r="F211" s="165">
        <f>F210</f>
        <v>0.48473139273844218</v>
      </c>
      <c r="G211" s="165">
        <f>G210</f>
        <v>0.45397600682378475</v>
      </c>
      <c r="H211" s="165">
        <f t="shared" si="27"/>
        <v>-3.0755385914657429E-2</v>
      </c>
    </row>
    <row r="212" spans="1:8" ht="17.25" outlineLevel="1" x14ac:dyDescent="0.3">
      <c r="A212" s="203">
        <f>A211+1</f>
        <v>3</v>
      </c>
      <c r="B212" s="204" t="s">
        <v>344</v>
      </c>
      <c r="C212" s="211">
        <v>120</v>
      </c>
      <c r="D212" s="73">
        <v>110</v>
      </c>
      <c r="E212" s="156">
        <f>C212-D212</f>
        <v>10</v>
      </c>
      <c r="F212" s="165">
        <f>[1]стоматология!O15</f>
        <v>0.42737106171285938</v>
      </c>
      <c r="G212" s="165">
        <f>[2]стоматология!O15</f>
        <v>0.37203267678723773</v>
      </c>
      <c r="H212" s="165">
        <f t="shared" si="27"/>
        <v>-5.5338384925621653E-2</v>
      </c>
    </row>
    <row r="213" spans="1:8" ht="17.25" outlineLevel="1" x14ac:dyDescent="0.3">
      <c r="A213" s="203">
        <f>A212+1</f>
        <v>4</v>
      </c>
      <c r="B213" s="204" t="s">
        <v>345</v>
      </c>
      <c r="C213" s="211">
        <v>180</v>
      </c>
      <c r="D213" s="73">
        <v>170</v>
      </c>
      <c r="E213" s="156">
        <f>C213-D213</f>
        <v>10</v>
      </c>
      <c r="F213" s="165">
        <f>[1]стоматология!O16</f>
        <v>0.48069875125944955</v>
      </c>
      <c r="G213" s="165">
        <f>[2]стоматология!O16</f>
        <v>0.44821509042522384</v>
      </c>
      <c r="H213" s="165">
        <f t="shared" si="27"/>
        <v>-3.2483660834225714E-2</v>
      </c>
    </row>
    <row r="214" spans="1:8" ht="17.25" outlineLevel="1" collapsed="1" x14ac:dyDescent="0.3">
      <c r="A214" s="203"/>
      <c r="B214" s="218" t="s">
        <v>336</v>
      </c>
      <c r="C214" s="211"/>
      <c r="D214" s="73"/>
      <c r="E214" s="73"/>
      <c r="F214" s="165"/>
      <c r="G214" s="165"/>
      <c r="H214" s="165"/>
    </row>
    <row r="215" spans="1:8" ht="17.25" outlineLevel="1" x14ac:dyDescent="0.3">
      <c r="A215" s="203">
        <v>1</v>
      </c>
      <c r="B215" s="204" t="s">
        <v>90</v>
      </c>
      <c r="C215" s="211">
        <v>250</v>
      </c>
      <c r="D215" s="73">
        <v>190</v>
      </c>
      <c r="E215" s="156">
        <f t="shared" ref="E215:E234" si="28">C215-D215</f>
        <v>60</v>
      </c>
      <c r="F215" s="165">
        <f>[1]стоматология!O18</f>
        <v>0.46274249568125192</v>
      </c>
      <c r="G215" s="165">
        <f>[2]стоматология!O18</f>
        <v>0.42256329674208432</v>
      </c>
      <c r="H215" s="165">
        <f t="shared" si="27"/>
        <v>-4.0179198939167604E-2</v>
      </c>
    </row>
    <row r="216" spans="1:8" ht="17.25" outlineLevel="1" x14ac:dyDescent="0.3">
      <c r="A216" s="203">
        <f t="shared" ref="A216:A234" si="29">A215+1</f>
        <v>2</v>
      </c>
      <c r="B216" s="204" t="s">
        <v>346</v>
      </c>
      <c r="C216" s="211">
        <v>200</v>
      </c>
      <c r="D216" s="73">
        <v>110</v>
      </c>
      <c r="E216" s="156">
        <f t="shared" si="28"/>
        <v>90</v>
      </c>
      <c r="F216" s="165">
        <f>[1]стоматология!O19</f>
        <v>0.36930961263296752</v>
      </c>
      <c r="G216" s="165">
        <f>[2]стоматология!O19</f>
        <v>0.28908774953024935</v>
      </c>
      <c r="H216" s="165">
        <f t="shared" si="27"/>
        <v>-8.0221863102718172E-2</v>
      </c>
    </row>
    <row r="217" spans="1:8" ht="17.25" outlineLevel="1" x14ac:dyDescent="0.3">
      <c r="A217" s="203">
        <f t="shared" si="29"/>
        <v>3</v>
      </c>
      <c r="B217" s="204" t="s">
        <v>347</v>
      </c>
      <c r="C217" s="211">
        <v>110</v>
      </c>
      <c r="D217" s="73">
        <v>110</v>
      </c>
      <c r="E217" s="156">
        <f t="shared" si="28"/>
        <v>0</v>
      </c>
      <c r="F217" s="165">
        <f>[1]стоматология!O20</f>
        <v>0.34041425798761288</v>
      </c>
      <c r="G217" s="165">
        <f>[2]стоматология!O20</f>
        <v>0.24780867146545696</v>
      </c>
      <c r="H217" s="165">
        <f t="shared" si="27"/>
        <v>-9.2605586522155919E-2</v>
      </c>
    </row>
    <row r="218" spans="1:8" ht="17.25" outlineLevel="1" x14ac:dyDescent="0.3">
      <c r="A218" s="203">
        <f t="shared" si="29"/>
        <v>4</v>
      </c>
      <c r="B218" s="204" t="s">
        <v>348</v>
      </c>
      <c r="C218" s="211">
        <v>110</v>
      </c>
      <c r="D218" s="73">
        <v>110</v>
      </c>
      <c r="E218" s="156">
        <f t="shared" si="28"/>
        <v>0</v>
      </c>
      <c r="F218" s="165">
        <f>[1]стоматология!O21</f>
        <v>0.35937779445114937</v>
      </c>
      <c r="G218" s="165">
        <f>[2]стоматология!O21</f>
        <v>0.2748994378419376</v>
      </c>
      <c r="H218" s="165">
        <f t="shared" si="27"/>
        <v>-8.4478356609211769E-2</v>
      </c>
    </row>
    <row r="219" spans="1:8" ht="17.25" outlineLevel="1" x14ac:dyDescent="0.3">
      <c r="A219" s="203">
        <f t="shared" si="29"/>
        <v>5</v>
      </c>
      <c r="B219" s="204" t="s">
        <v>91</v>
      </c>
      <c r="C219" s="211">
        <v>240</v>
      </c>
      <c r="D219" s="73">
        <v>240</v>
      </c>
      <c r="E219" s="156">
        <f t="shared" si="28"/>
        <v>0</v>
      </c>
      <c r="F219" s="165">
        <f>[1]стоматология!O22</f>
        <v>0.45418377294334722</v>
      </c>
      <c r="G219" s="165">
        <f>[2]стоматология!O22</f>
        <v>0.4103365499736491</v>
      </c>
      <c r="H219" s="165">
        <f t="shared" si="27"/>
        <v>-4.3847222969698119E-2</v>
      </c>
    </row>
    <row r="220" spans="1:8" ht="17.25" outlineLevel="1" x14ac:dyDescent="0.3">
      <c r="A220" s="203">
        <f t="shared" si="29"/>
        <v>6</v>
      </c>
      <c r="B220" s="204" t="s">
        <v>92</v>
      </c>
      <c r="C220" s="211">
        <v>280</v>
      </c>
      <c r="D220" s="73">
        <v>280</v>
      </c>
      <c r="E220" s="156">
        <f t="shared" si="28"/>
        <v>0</v>
      </c>
      <c r="F220" s="165">
        <f>[1]стоматология!O23</f>
        <v>0.36293112868649502</v>
      </c>
      <c r="G220" s="165">
        <f>[2]стоматология!O23</f>
        <v>0.27997562960671729</v>
      </c>
      <c r="H220" s="165">
        <f t="shared" si="27"/>
        <v>-8.2955499079777728E-2</v>
      </c>
    </row>
    <row r="221" spans="1:8" ht="17.25" outlineLevel="1" x14ac:dyDescent="0.3">
      <c r="A221" s="203">
        <f t="shared" si="29"/>
        <v>7</v>
      </c>
      <c r="B221" s="204" t="s">
        <v>93</v>
      </c>
      <c r="C221" s="211">
        <v>280</v>
      </c>
      <c r="D221" s="73">
        <v>280</v>
      </c>
      <c r="E221" s="156">
        <f t="shared" si="28"/>
        <v>0</v>
      </c>
      <c r="F221" s="165">
        <f>[1]стоматология!O24</f>
        <v>0.4491090377427705</v>
      </c>
      <c r="G221" s="165">
        <f>[2]стоматология!O24</f>
        <v>0.40308692825853931</v>
      </c>
      <c r="H221" s="165">
        <f t="shared" si="27"/>
        <v>-4.6022109484231188E-2</v>
      </c>
    </row>
    <row r="222" spans="1:8" ht="17.25" outlineLevel="1" x14ac:dyDescent="0.3">
      <c r="A222" s="203">
        <f t="shared" si="29"/>
        <v>8</v>
      </c>
      <c r="B222" s="204" t="s">
        <v>94</v>
      </c>
      <c r="C222" s="211">
        <v>1000</v>
      </c>
      <c r="D222" s="73">
        <v>880</v>
      </c>
      <c r="E222" s="156">
        <f t="shared" si="28"/>
        <v>120</v>
      </c>
      <c r="F222" s="165">
        <f>[1]стоматология!O25</f>
        <v>0.39443006219967741</v>
      </c>
      <c r="G222" s="165">
        <f>[2]стоматология!O25</f>
        <v>0.32497410605412097</v>
      </c>
      <c r="H222" s="165">
        <f t="shared" si="27"/>
        <v>-6.9455956145556441E-2</v>
      </c>
    </row>
    <row r="223" spans="1:8" ht="17.25" outlineLevel="1" x14ac:dyDescent="0.3">
      <c r="A223" s="203">
        <f t="shared" si="29"/>
        <v>9</v>
      </c>
      <c r="B223" s="204" t="s">
        <v>95</v>
      </c>
      <c r="C223" s="211">
        <v>1400</v>
      </c>
      <c r="D223" s="73">
        <v>1100</v>
      </c>
      <c r="E223" s="156">
        <f t="shared" si="28"/>
        <v>300</v>
      </c>
      <c r="F223" s="165">
        <f>[1]стоматология!O26</f>
        <v>0.28207011446154329</v>
      </c>
      <c r="G223" s="165">
        <f>[2]стоматология!O26</f>
        <v>0.16445989499964336</v>
      </c>
      <c r="H223" s="165">
        <f t="shared" si="27"/>
        <v>-0.11761021946189992</v>
      </c>
    </row>
    <row r="224" spans="1:8" ht="17.25" outlineLevel="1" x14ac:dyDescent="0.3">
      <c r="A224" s="203">
        <f t="shared" si="29"/>
        <v>10</v>
      </c>
      <c r="B224" s="204" t="s">
        <v>96</v>
      </c>
      <c r="C224" s="211">
        <v>1800</v>
      </c>
      <c r="D224" s="73">
        <v>1320</v>
      </c>
      <c r="E224" s="156">
        <f t="shared" si="28"/>
        <v>480</v>
      </c>
      <c r="F224" s="165">
        <f>[1]стоматология!O27</f>
        <v>0.26311977108318763</v>
      </c>
      <c r="G224" s="165">
        <f>[2]стоматология!O27</f>
        <v>0.13738797588770668</v>
      </c>
      <c r="H224" s="165">
        <f t="shared" si="27"/>
        <v>-0.12573179519548094</v>
      </c>
    </row>
    <row r="225" spans="1:8" ht="17.25" outlineLevel="1" x14ac:dyDescent="0.3">
      <c r="A225" s="203">
        <f t="shared" si="29"/>
        <v>11</v>
      </c>
      <c r="B225" s="204" t="s">
        <v>97</v>
      </c>
      <c r="C225" s="211">
        <v>1500</v>
      </c>
      <c r="D225" s="73">
        <v>990</v>
      </c>
      <c r="E225" s="156">
        <f t="shared" si="28"/>
        <v>510</v>
      </c>
      <c r="F225" s="165">
        <f>[1]стоматология!O28</f>
        <v>0.31277702801868901</v>
      </c>
      <c r="G225" s="165">
        <f>[2]стоматология!O28</f>
        <v>0.20832691436699446</v>
      </c>
      <c r="H225" s="165">
        <f t="shared" si="27"/>
        <v>-0.10445011365169454</v>
      </c>
    </row>
    <row r="226" spans="1:8" ht="17.25" outlineLevel="1" x14ac:dyDescent="0.3">
      <c r="A226" s="203">
        <f t="shared" si="29"/>
        <v>12</v>
      </c>
      <c r="B226" s="204" t="s">
        <v>98</v>
      </c>
      <c r="C226" s="211">
        <v>2000</v>
      </c>
      <c r="D226" s="73">
        <v>1870</v>
      </c>
      <c r="E226" s="156">
        <f t="shared" si="28"/>
        <v>130</v>
      </c>
      <c r="F226" s="165">
        <f>[1]стоматология!O29</f>
        <v>0.2667988996932768</v>
      </c>
      <c r="G226" s="165">
        <f>[2]стоматология!O29</f>
        <v>0.14264387390212011</v>
      </c>
      <c r="H226" s="165">
        <f t="shared" si="27"/>
        <v>-0.1241550257911567</v>
      </c>
    </row>
    <row r="227" spans="1:8" ht="17.25" outlineLevel="1" x14ac:dyDescent="0.3">
      <c r="A227" s="203">
        <f t="shared" si="29"/>
        <v>13</v>
      </c>
      <c r="B227" s="204" t="s">
        <v>349</v>
      </c>
      <c r="C227" s="211">
        <v>1150</v>
      </c>
      <c r="D227" s="73">
        <v>1100</v>
      </c>
      <c r="E227" s="156">
        <f t="shared" si="28"/>
        <v>50</v>
      </c>
      <c r="F227" s="165">
        <f>[1]стоматология!O30</f>
        <v>0.42125247205902383</v>
      </c>
      <c r="G227" s="165">
        <f>[2]стоматология!O30</f>
        <v>0.36329183442461566</v>
      </c>
      <c r="H227" s="165">
        <f t="shared" si="27"/>
        <v>-5.7960637634408174E-2</v>
      </c>
    </row>
    <row r="228" spans="1:8" ht="17.25" outlineLevel="1" x14ac:dyDescent="0.3">
      <c r="A228" s="203">
        <f t="shared" si="29"/>
        <v>14</v>
      </c>
      <c r="B228" s="204" t="s">
        <v>350</v>
      </c>
      <c r="C228" s="211">
        <v>900</v>
      </c>
      <c r="D228" s="73">
        <v>880</v>
      </c>
      <c r="E228" s="156">
        <f t="shared" si="28"/>
        <v>20</v>
      </c>
      <c r="F228" s="165">
        <f>[1]стоматология!O31</f>
        <v>0.27596146100920127</v>
      </c>
      <c r="G228" s="165">
        <f>[2]стоматология!O31</f>
        <v>0.15573324721058349</v>
      </c>
      <c r="H228" s="165">
        <f t="shared" si="27"/>
        <v>-0.12022821379861778</v>
      </c>
    </row>
    <row r="229" spans="1:8" ht="17.25" outlineLevel="1" x14ac:dyDescent="0.3">
      <c r="A229" s="203">
        <f t="shared" si="29"/>
        <v>15</v>
      </c>
      <c r="B229" s="204" t="s">
        <v>351</v>
      </c>
      <c r="C229" s="211">
        <v>700</v>
      </c>
      <c r="D229" s="73">
        <v>660</v>
      </c>
      <c r="E229" s="156">
        <f t="shared" si="28"/>
        <v>40</v>
      </c>
      <c r="F229" s="165">
        <f>[1]стоматология!O32</f>
        <v>0.35491707827117108</v>
      </c>
      <c r="G229" s="165">
        <f>[2]стоматология!O32</f>
        <v>0.26852698615625442</v>
      </c>
      <c r="H229" s="165">
        <f t="shared" si="27"/>
        <v>-8.6390092114916661E-2</v>
      </c>
    </row>
    <row r="230" spans="1:8" ht="17.25" outlineLevel="1" x14ac:dyDescent="0.3">
      <c r="A230" s="203">
        <f t="shared" si="29"/>
        <v>16</v>
      </c>
      <c r="B230" s="204" t="s">
        <v>88</v>
      </c>
      <c r="C230" s="211">
        <v>100</v>
      </c>
      <c r="D230" s="73">
        <v>100</v>
      </c>
      <c r="E230" s="156">
        <f t="shared" si="28"/>
        <v>0</v>
      </c>
      <c r="F230" s="165">
        <f>[1]стоматология!O33</f>
        <v>0.3707176244609835</v>
      </c>
      <c r="G230" s="165">
        <f>[2]стоматология!O33</f>
        <v>0.29109919499884385</v>
      </c>
      <c r="H230" s="165">
        <f t="shared" si="27"/>
        <v>-7.961842946213965E-2</v>
      </c>
    </row>
    <row r="231" spans="1:8" ht="17.25" outlineLevel="1" x14ac:dyDescent="0.3">
      <c r="A231" s="203">
        <f t="shared" si="29"/>
        <v>17</v>
      </c>
      <c r="B231" s="204" t="s">
        <v>89</v>
      </c>
      <c r="C231" s="211">
        <v>950</v>
      </c>
      <c r="D231" s="73">
        <v>660</v>
      </c>
      <c r="E231" s="156">
        <f t="shared" si="28"/>
        <v>290</v>
      </c>
      <c r="F231" s="165">
        <f>[1]стоматология!O34</f>
        <v>0.42916532397837159</v>
      </c>
      <c r="G231" s="165">
        <f>[2]стоматология!O34</f>
        <v>0.37459590859511233</v>
      </c>
      <c r="H231" s="165">
        <f t="shared" si="27"/>
        <v>-5.4569415383259268E-2</v>
      </c>
    </row>
    <row r="232" spans="1:8" ht="17.25" outlineLevel="1" x14ac:dyDescent="0.3">
      <c r="A232" s="203">
        <f t="shared" si="29"/>
        <v>18</v>
      </c>
      <c r="B232" s="204" t="s">
        <v>86</v>
      </c>
      <c r="C232" s="211">
        <v>190</v>
      </c>
      <c r="D232" s="73">
        <v>180</v>
      </c>
      <c r="E232" s="156">
        <f t="shared" si="28"/>
        <v>10</v>
      </c>
      <c r="F232" s="165">
        <f>[1]стоматология!O35</f>
        <v>0.45394522710159796</v>
      </c>
      <c r="G232" s="165">
        <f>[2]стоматология!O35</f>
        <v>0.4099957701997215</v>
      </c>
      <c r="H232" s="165">
        <f t="shared" si="27"/>
        <v>-4.394945690187646E-2</v>
      </c>
    </row>
    <row r="233" spans="1:8" ht="17.25" outlineLevel="1" x14ac:dyDescent="0.3">
      <c r="A233" s="203">
        <f t="shared" si="29"/>
        <v>19</v>
      </c>
      <c r="B233" s="204" t="s">
        <v>87</v>
      </c>
      <c r="C233" s="211">
        <v>100</v>
      </c>
      <c r="D233" s="73">
        <v>100</v>
      </c>
      <c r="E233" s="156">
        <f t="shared" si="28"/>
        <v>0</v>
      </c>
      <c r="F233" s="165">
        <f>[1]стоматология!O36</f>
        <v>0.49567444921809517</v>
      </c>
      <c r="G233" s="165">
        <f>[2]стоматология!O36</f>
        <v>0.46960894465186059</v>
      </c>
      <c r="H233" s="165">
        <f t="shared" si="27"/>
        <v>-2.6065504566234576E-2</v>
      </c>
    </row>
    <row r="234" spans="1:8" ht="17.25" outlineLevel="1" x14ac:dyDescent="0.3">
      <c r="A234" s="203">
        <f t="shared" si="29"/>
        <v>20</v>
      </c>
      <c r="B234" s="204" t="s">
        <v>100</v>
      </c>
      <c r="C234" s="211">
        <v>180</v>
      </c>
      <c r="D234" s="73">
        <v>170</v>
      </c>
      <c r="E234" s="156">
        <f t="shared" si="28"/>
        <v>10</v>
      </c>
      <c r="F234" s="165">
        <f>[1]стоматология!O37</f>
        <v>0.48315517909545802</v>
      </c>
      <c r="G234" s="165">
        <f>[2]стоматология!O37</f>
        <v>0.45172427304809304</v>
      </c>
      <c r="H234" s="165">
        <f t="shared" si="27"/>
        <v>-3.1430906047364982E-2</v>
      </c>
    </row>
    <row r="235" spans="1:8" ht="17.25" outlineLevel="1" x14ac:dyDescent="0.3">
      <c r="A235" s="235"/>
      <c r="B235" s="212" t="s">
        <v>337</v>
      </c>
      <c r="C235" s="236"/>
      <c r="D235" s="73"/>
      <c r="E235" s="73"/>
      <c r="F235" s="165"/>
      <c r="G235" s="165"/>
      <c r="H235" s="165">
        <f t="shared" si="27"/>
        <v>0</v>
      </c>
    </row>
    <row r="236" spans="1:8" ht="17.25" outlineLevel="1" x14ac:dyDescent="0.3">
      <c r="A236" s="203">
        <v>1</v>
      </c>
      <c r="B236" s="204" t="s">
        <v>99</v>
      </c>
      <c r="C236" s="211">
        <v>300</v>
      </c>
      <c r="D236" s="73">
        <v>290</v>
      </c>
      <c r="E236" s="156">
        <f t="shared" ref="E236:E255" si="30">C236-D236</f>
        <v>10</v>
      </c>
      <c r="F236" s="165">
        <f>[1]стоматология!O40</f>
        <v>0.41331417652532138</v>
      </c>
      <c r="G236" s="165">
        <f>[2]стоматология!O40</f>
        <v>0.35195141223361204</v>
      </c>
      <c r="H236" s="165">
        <f t="shared" si="27"/>
        <v>-6.1362764291709337E-2</v>
      </c>
    </row>
    <row r="237" spans="1:8" ht="34.5" outlineLevel="1" x14ac:dyDescent="0.3">
      <c r="A237" s="203">
        <f>A236+1</f>
        <v>2</v>
      </c>
      <c r="B237" s="204" t="s">
        <v>362</v>
      </c>
      <c r="C237" s="211">
        <v>240</v>
      </c>
      <c r="D237" s="73">
        <v>220</v>
      </c>
      <c r="E237" s="156">
        <f t="shared" si="30"/>
        <v>20</v>
      </c>
      <c r="F237" s="165">
        <f>[1]стоматология!O41</f>
        <v>0.30592571203595237</v>
      </c>
      <c r="G237" s="165">
        <f>[2]стоматология!O41</f>
        <v>0.19853932010594211</v>
      </c>
      <c r="H237" s="165">
        <f t="shared" si="27"/>
        <v>-0.10738639193001026</v>
      </c>
    </row>
    <row r="238" spans="1:8" ht="17.25" outlineLevel="1" x14ac:dyDescent="0.3">
      <c r="A238" s="203">
        <f t="shared" ref="A238:A255" si="31">A237+1</f>
        <v>3</v>
      </c>
      <c r="B238" s="204" t="s">
        <v>352</v>
      </c>
      <c r="C238" s="211">
        <v>350</v>
      </c>
      <c r="D238" s="73">
        <v>330</v>
      </c>
      <c r="E238" s="156">
        <f t="shared" si="30"/>
        <v>20</v>
      </c>
      <c r="F238" s="165">
        <f>[1]стоматология!O42</f>
        <v>0.32667218320168578</v>
      </c>
      <c r="G238" s="165">
        <f>[2]стоматология!O42</f>
        <v>0.22817713605698955</v>
      </c>
      <c r="H238" s="165">
        <f t="shared" si="27"/>
        <v>-9.8495047144696229E-2</v>
      </c>
    </row>
    <row r="239" spans="1:8" ht="17.25" outlineLevel="1" x14ac:dyDescent="0.3">
      <c r="A239" s="203">
        <f t="shared" si="31"/>
        <v>4</v>
      </c>
      <c r="B239" s="204" t="s">
        <v>353</v>
      </c>
      <c r="C239" s="211">
        <v>460</v>
      </c>
      <c r="D239" s="73">
        <v>440</v>
      </c>
      <c r="E239" s="156">
        <f t="shared" si="30"/>
        <v>20</v>
      </c>
      <c r="F239" s="165">
        <f>[1]стоматология!O43</f>
        <v>0.26535571594751367</v>
      </c>
      <c r="G239" s="165">
        <f>[2]стоматология!O43</f>
        <v>0.14058218283674387</v>
      </c>
      <c r="H239" s="165">
        <f t="shared" si="27"/>
        <v>-0.1247735331107698</v>
      </c>
    </row>
    <row r="240" spans="1:8" ht="17.25" outlineLevel="1" x14ac:dyDescent="0.3">
      <c r="A240" s="203">
        <f t="shared" si="31"/>
        <v>5</v>
      </c>
      <c r="B240" s="204" t="s">
        <v>354</v>
      </c>
      <c r="C240" s="211">
        <v>600</v>
      </c>
      <c r="D240" s="73">
        <v>550</v>
      </c>
      <c r="E240" s="156">
        <f t="shared" si="30"/>
        <v>50</v>
      </c>
      <c r="F240" s="165">
        <f>[1]стоматология!O44</f>
        <v>0.26895826760744235</v>
      </c>
      <c r="G240" s="165">
        <f>[2]стоматология!O44</f>
        <v>0.14572868520807059</v>
      </c>
      <c r="H240" s="165">
        <f t="shared" si="27"/>
        <v>-0.12322958239937176</v>
      </c>
    </row>
    <row r="241" spans="1:8" ht="17.25" outlineLevel="1" x14ac:dyDescent="0.3">
      <c r="A241" s="203">
        <f t="shared" si="31"/>
        <v>6</v>
      </c>
      <c r="B241" s="204" t="s">
        <v>355</v>
      </c>
      <c r="C241" s="211">
        <v>700</v>
      </c>
      <c r="D241" s="73">
        <v>660</v>
      </c>
      <c r="E241" s="156">
        <f t="shared" si="30"/>
        <v>40</v>
      </c>
      <c r="F241" s="165">
        <f>[1]стоматология!O45</f>
        <v>0.20892633753043025</v>
      </c>
      <c r="G241" s="165">
        <f>[2]стоматология!O45</f>
        <v>5.9968785098053479E-2</v>
      </c>
      <c r="H241" s="165">
        <f t="shared" si="27"/>
        <v>-0.14895755243237677</v>
      </c>
    </row>
    <row r="242" spans="1:8" ht="17.25" outlineLevel="1" x14ac:dyDescent="0.3">
      <c r="A242" s="203">
        <f t="shared" si="31"/>
        <v>7</v>
      </c>
      <c r="B242" s="204" t="s">
        <v>356</v>
      </c>
      <c r="C242" s="211">
        <v>800</v>
      </c>
      <c r="D242" s="73">
        <v>770</v>
      </c>
      <c r="E242" s="156">
        <f t="shared" si="30"/>
        <v>30</v>
      </c>
      <c r="F242" s="165">
        <f>[1]стоматология!O46</f>
        <v>0.20922820565723987</v>
      </c>
      <c r="G242" s="165">
        <f>[2]стоматология!O46</f>
        <v>6.0400025279210075E-2</v>
      </c>
      <c r="H242" s="165">
        <f t="shared" si="27"/>
        <v>-0.14882818037802981</v>
      </c>
    </row>
    <row r="243" spans="1:8" ht="21" customHeight="1" outlineLevel="1" x14ac:dyDescent="0.3">
      <c r="A243" s="203">
        <f t="shared" si="31"/>
        <v>8</v>
      </c>
      <c r="B243" s="204" t="s">
        <v>357</v>
      </c>
      <c r="C243" s="211">
        <v>900</v>
      </c>
      <c r="D243" s="73">
        <v>880</v>
      </c>
      <c r="E243" s="156">
        <f t="shared" si="30"/>
        <v>20</v>
      </c>
      <c r="F243" s="165">
        <f>[1]стоматология!O47</f>
        <v>0.33938829410002014</v>
      </c>
      <c r="G243" s="165">
        <f>[2]стоматология!O47</f>
        <v>0.24634300876889606</v>
      </c>
      <c r="H243" s="165">
        <f t="shared" si="27"/>
        <v>-9.3045285331124078E-2</v>
      </c>
    </row>
    <row r="244" spans="1:8" ht="34.5" outlineLevel="1" x14ac:dyDescent="0.3">
      <c r="A244" s="203">
        <f t="shared" si="31"/>
        <v>9</v>
      </c>
      <c r="B244" s="204" t="s">
        <v>358</v>
      </c>
      <c r="C244" s="211">
        <v>1180</v>
      </c>
      <c r="D244" s="73">
        <v>1100</v>
      </c>
      <c r="E244" s="156">
        <f t="shared" si="30"/>
        <v>80</v>
      </c>
      <c r="F244" s="165">
        <f>[1]стоматология!O48</f>
        <v>0.41847376291888033</v>
      </c>
      <c r="G244" s="165">
        <f>[2]стоматология!O48</f>
        <v>0.35932224993869644</v>
      </c>
      <c r="H244" s="165">
        <f t="shared" si="27"/>
        <v>-5.9151512980183896E-2</v>
      </c>
    </row>
    <row r="245" spans="1:8" ht="34.5" outlineLevel="1" x14ac:dyDescent="0.3">
      <c r="A245" s="203">
        <f t="shared" si="31"/>
        <v>10</v>
      </c>
      <c r="B245" s="204" t="s">
        <v>359</v>
      </c>
      <c r="C245" s="211">
        <v>1700</v>
      </c>
      <c r="D245" s="73">
        <v>1650</v>
      </c>
      <c r="E245" s="156">
        <f t="shared" si="30"/>
        <v>50</v>
      </c>
      <c r="F245" s="165">
        <f>[1]стоматология!O49</f>
        <v>0.44070427146057745</v>
      </c>
      <c r="G245" s="165">
        <f>[2]стоматология!O49</f>
        <v>0.3910801192839779</v>
      </c>
      <c r="H245" s="165">
        <f t="shared" si="27"/>
        <v>-4.9624152176599545E-2</v>
      </c>
    </row>
    <row r="246" spans="1:8" ht="17.25" outlineLevel="1" x14ac:dyDescent="0.3">
      <c r="A246" s="203">
        <f t="shared" si="31"/>
        <v>11</v>
      </c>
      <c r="B246" s="204" t="s">
        <v>102</v>
      </c>
      <c r="C246" s="211">
        <v>2800</v>
      </c>
      <c r="D246" s="73">
        <v>2750</v>
      </c>
      <c r="E246" s="156">
        <f t="shared" si="30"/>
        <v>50</v>
      </c>
      <c r="F246" s="165">
        <f>[1]стоматология!O50</f>
        <v>0.43758664537342662</v>
      </c>
      <c r="G246" s="165">
        <f>[2]стоматология!O50</f>
        <v>0.38662636773090553</v>
      </c>
      <c r="H246" s="165">
        <f t="shared" si="27"/>
        <v>-5.096027764252109E-2</v>
      </c>
    </row>
    <row r="247" spans="1:8" ht="17.25" outlineLevel="1" x14ac:dyDescent="0.3">
      <c r="A247" s="203">
        <f t="shared" si="31"/>
        <v>12</v>
      </c>
      <c r="B247" s="204" t="s">
        <v>103</v>
      </c>
      <c r="C247" s="211">
        <v>2800</v>
      </c>
      <c r="D247" s="73">
        <v>2750</v>
      </c>
      <c r="E247" s="156">
        <f t="shared" si="30"/>
        <v>50</v>
      </c>
      <c r="F247" s="165">
        <f>[1]стоматология!O51</f>
        <v>0.4416637962046267</v>
      </c>
      <c r="G247" s="165">
        <f>[2]стоматология!O51</f>
        <v>0.39245086891833414</v>
      </c>
      <c r="H247" s="165">
        <f t="shared" si="27"/>
        <v>-4.9212927286292563E-2</v>
      </c>
    </row>
    <row r="248" spans="1:8" ht="17.25" outlineLevel="1" x14ac:dyDescent="0.3">
      <c r="A248" s="203">
        <f t="shared" si="31"/>
        <v>13</v>
      </c>
      <c r="B248" s="204" t="s">
        <v>104</v>
      </c>
      <c r="C248" s="211">
        <v>5700</v>
      </c>
      <c r="D248" s="73">
        <v>5500</v>
      </c>
      <c r="E248" s="156">
        <f t="shared" si="30"/>
        <v>200</v>
      </c>
      <c r="F248" s="165">
        <f>[1]стоматология!O52</f>
        <v>0.47289523267501393</v>
      </c>
      <c r="G248" s="165">
        <f>[2]стоматология!O52</f>
        <v>0.43706720673317312</v>
      </c>
      <c r="H248" s="165">
        <f t="shared" si="27"/>
        <v>-3.5828025941840813E-2</v>
      </c>
    </row>
    <row r="249" spans="1:8" ht="17.25" outlineLevel="1" x14ac:dyDescent="0.3">
      <c r="A249" s="203">
        <f t="shared" si="31"/>
        <v>14</v>
      </c>
      <c r="B249" s="204" t="s">
        <v>105</v>
      </c>
      <c r="C249" s="211">
        <v>3100</v>
      </c>
      <c r="D249" s="73">
        <v>2970</v>
      </c>
      <c r="E249" s="156">
        <f t="shared" si="30"/>
        <v>130</v>
      </c>
      <c r="F249" s="165">
        <f>[1]стоматология!O53</f>
        <v>0.39210447113880076</v>
      </c>
      <c r="G249" s="165">
        <f>[2]стоматология!O53</f>
        <v>0.32165183311001128</v>
      </c>
      <c r="H249" s="165">
        <f t="shared" si="27"/>
        <v>-7.0452638028789483E-2</v>
      </c>
    </row>
    <row r="250" spans="1:8" ht="17.25" outlineLevel="1" x14ac:dyDescent="0.3">
      <c r="A250" s="203">
        <f t="shared" si="31"/>
        <v>15</v>
      </c>
      <c r="B250" s="204" t="s">
        <v>106</v>
      </c>
      <c r="C250" s="211">
        <v>4200</v>
      </c>
      <c r="D250" s="73">
        <v>4070</v>
      </c>
      <c r="E250" s="156">
        <f t="shared" si="30"/>
        <v>130</v>
      </c>
      <c r="F250" s="165">
        <f>[1]стоматология!O54</f>
        <v>0.41151103952833579</v>
      </c>
      <c r="G250" s="165">
        <f>[2]стоматология!O54</f>
        <v>0.34937550223791841</v>
      </c>
      <c r="H250" s="165">
        <f t="shared" si="27"/>
        <v>-6.2135537290417375E-2</v>
      </c>
    </row>
    <row r="251" spans="1:8" ht="17.25" outlineLevel="1" x14ac:dyDescent="0.3">
      <c r="A251" s="203">
        <f t="shared" si="31"/>
        <v>16</v>
      </c>
      <c r="B251" s="204" t="s">
        <v>107</v>
      </c>
      <c r="C251" s="211">
        <v>6000</v>
      </c>
      <c r="D251" s="73">
        <v>5720</v>
      </c>
      <c r="E251" s="156">
        <f t="shared" si="30"/>
        <v>280</v>
      </c>
      <c r="F251" s="165">
        <f>[1]стоматология!O55</f>
        <v>0.41782248142337436</v>
      </c>
      <c r="G251" s="165">
        <f>[2]стоматология!O55</f>
        <v>0.3583918478022593</v>
      </c>
      <c r="H251" s="165">
        <f t="shared" si="27"/>
        <v>-5.9430633621115059E-2</v>
      </c>
    </row>
    <row r="252" spans="1:8" ht="17.25" outlineLevel="1" x14ac:dyDescent="0.3">
      <c r="A252" s="203">
        <f t="shared" si="31"/>
        <v>17</v>
      </c>
      <c r="B252" s="204" t="s">
        <v>360</v>
      </c>
      <c r="C252" s="211">
        <v>700</v>
      </c>
      <c r="D252" s="73">
        <v>660</v>
      </c>
      <c r="E252" s="156">
        <f t="shared" si="30"/>
        <v>40</v>
      </c>
      <c r="F252" s="165">
        <f>[1]стоматология!O56</f>
        <v>0.37803326763736045</v>
      </c>
      <c r="G252" s="165">
        <f>[2]стоматология!O56</f>
        <v>0.30155011382223929</v>
      </c>
      <c r="H252" s="165">
        <f t="shared" si="27"/>
        <v>-7.6483153815121163E-2</v>
      </c>
    </row>
    <row r="253" spans="1:8" ht="34.5" outlineLevel="1" x14ac:dyDescent="0.3">
      <c r="A253" s="203">
        <f t="shared" si="31"/>
        <v>18</v>
      </c>
      <c r="B253" s="204" t="s">
        <v>361</v>
      </c>
      <c r="C253" s="211">
        <v>900</v>
      </c>
      <c r="D253" s="73">
        <v>880</v>
      </c>
      <c r="E253" s="156">
        <f t="shared" si="30"/>
        <v>20</v>
      </c>
      <c r="F253" s="165">
        <f>[1]стоматология!O57</f>
        <v>0.4438578041371018</v>
      </c>
      <c r="G253" s="165">
        <f>[2]стоматология!O57</f>
        <v>0.39558516596472693</v>
      </c>
      <c r="H253" s="165">
        <f t="shared" si="27"/>
        <v>-4.8272638172374871E-2</v>
      </c>
    </row>
    <row r="254" spans="1:8" ht="17.25" outlineLevel="1" x14ac:dyDescent="0.3">
      <c r="A254" s="203">
        <f t="shared" si="31"/>
        <v>19</v>
      </c>
      <c r="B254" s="204" t="s">
        <v>108</v>
      </c>
      <c r="C254" s="211">
        <v>1810</v>
      </c>
      <c r="D254" s="73">
        <v>1760</v>
      </c>
      <c r="E254" s="156">
        <f t="shared" si="30"/>
        <v>50</v>
      </c>
      <c r="F254" s="165">
        <f>[1]стоматология!O58</f>
        <v>0.41254526552804677</v>
      </c>
      <c r="G254" s="165">
        <f>[2]стоматология!O58</f>
        <v>0.35085296795179144</v>
      </c>
      <c r="H254" s="165">
        <f t="shared" si="27"/>
        <v>-6.1692297576255328E-2</v>
      </c>
    </row>
    <row r="255" spans="1:8" ht="15" customHeight="1" outlineLevel="1" x14ac:dyDescent="0.3">
      <c r="A255" s="203">
        <f t="shared" si="31"/>
        <v>20</v>
      </c>
      <c r="B255" s="204" t="s">
        <v>109</v>
      </c>
      <c r="C255" s="211">
        <v>900</v>
      </c>
      <c r="D255" s="73">
        <v>880</v>
      </c>
      <c r="E255" s="156">
        <f t="shared" si="30"/>
        <v>20</v>
      </c>
      <c r="F255" s="165">
        <f>[1]стоматология!O59</f>
        <v>0.4017591755519016</v>
      </c>
      <c r="G255" s="165">
        <f>[2]стоматология!O59</f>
        <v>0.33544426798586957</v>
      </c>
      <c r="H255" s="165">
        <f t="shared" si="27"/>
        <v>-6.6314907566032033E-2</v>
      </c>
    </row>
    <row r="256" spans="1:8" ht="17.25" outlineLevel="1" x14ac:dyDescent="0.3">
      <c r="A256" s="235"/>
      <c r="B256" s="212" t="s">
        <v>700</v>
      </c>
      <c r="C256" s="236"/>
      <c r="D256" s="73"/>
      <c r="E256" s="73"/>
      <c r="F256" s="165"/>
      <c r="G256" s="165"/>
      <c r="H256" s="165"/>
    </row>
    <row r="257" spans="1:8" ht="17.25" outlineLevel="1" x14ac:dyDescent="0.3">
      <c r="A257" s="203">
        <f>A255+1</f>
        <v>21</v>
      </c>
      <c r="B257" s="217" t="s">
        <v>742</v>
      </c>
      <c r="C257" s="211">
        <v>3600</v>
      </c>
      <c r="D257" s="73">
        <v>3500</v>
      </c>
      <c r="E257" s="156">
        <f>C257-D257</f>
        <v>100</v>
      </c>
      <c r="F257" s="165">
        <f>[1]плазмолифт!$O$12</f>
        <v>0.36142496592175288</v>
      </c>
      <c r="G257" s="165">
        <f>[2]плазмолифт!$O$12</f>
        <v>0.23764282565708564</v>
      </c>
      <c r="H257" s="165">
        <f>G257-F257</f>
        <v>-0.12378214026466725</v>
      </c>
    </row>
    <row r="258" spans="1:8" ht="15.75" outlineLevel="1" collapsed="1" x14ac:dyDescent="0.25">
      <c r="A258" s="200"/>
      <c r="B258" s="212" t="s">
        <v>110</v>
      </c>
      <c r="C258" s="213"/>
      <c r="D258" s="72"/>
      <c r="E258" s="72"/>
      <c r="F258" s="167"/>
      <c r="G258" s="167"/>
      <c r="H258" s="167"/>
    </row>
    <row r="259" spans="1:8" ht="15.75" outlineLevel="1" collapsed="1" x14ac:dyDescent="0.25">
      <c r="A259" s="231"/>
      <c r="B259" s="234" t="s">
        <v>111</v>
      </c>
      <c r="C259" s="233"/>
      <c r="D259" s="71"/>
      <c r="E259" s="71"/>
      <c r="F259" s="166"/>
      <c r="G259" s="166"/>
      <c r="H259" s="166"/>
    </row>
    <row r="260" spans="1:8" ht="17.25" outlineLevel="1" x14ac:dyDescent="0.3">
      <c r="A260" s="203">
        <v>1</v>
      </c>
      <c r="B260" s="204" t="s">
        <v>472</v>
      </c>
      <c r="C260" s="211">
        <v>1800</v>
      </c>
      <c r="D260" s="73">
        <v>1200</v>
      </c>
      <c r="E260" s="156">
        <f t="shared" ref="E260:E286" si="32">C260-D260</f>
        <v>600</v>
      </c>
      <c r="F260" s="165">
        <f>[1]УЗИ!O11</f>
        <v>0.52796276384828833</v>
      </c>
      <c r="G260" s="165">
        <f>[2]УЗИ!O11</f>
        <v>0.48379625126642201</v>
      </c>
      <c r="H260" s="165">
        <f t="shared" ref="H260:H283" si="33">G260-F260</f>
        <v>-4.4166512581866324E-2</v>
      </c>
    </row>
    <row r="261" spans="1:8" ht="17.25" outlineLevel="1" x14ac:dyDescent="0.3">
      <c r="A261" s="203">
        <f t="shared" ref="A261:A284" si="34">A260+1</f>
        <v>2</v>
      </c>
      <c r="B261" s="204" t="s">
        <v>473</v>
      </c>
      <c r="C261" s="211">
        <v>800</v>
      </c>
      <c r="D261" s="73">
        <v>700</v>
      </c>
      <c r="E261" s="156">
        <f t="shared" si="32"/>
        <v>100</v>
      </c>
      <c r="F261" s="165">
        <f>[1]УЗИ!O12</f>
        <v>0.41018539696331158</v>
      </c>
      <c r="G261" s="165">
        <f>[2]УЗИ!O12</f>
        <v>0.31554287000216957</v>
      </c>
      <c r="H261" s="165">
        <f t="shared" si="33"/>
        <v>-9.4642526961142004E-2</v>
      </c>
    </row>
    <row r="262" spans="1:8" ht="17.25" outlineLevel="1" collapsed="1" x14ac:dyDescent="0.3">
      <c r="A262" s="203">
        <f t="shared" si="34"/>
        <v>3</v>
      </c>
      <c r="B262" s="204" t="s">
        <v>531</v>
      </c>
      <c r="C262" s="211">
        <v>850</v>
      </c>
      <c r="D262" s="73">
        <v>800</v>
      </c>
      <c r="E262" s="156">
        <f t="shared" si="32"/>
        <v>50</v>
      </c>
      <c r="F262" s="165">
        <f>[1]УЗИ!O13</f>
        <v>0.50205115636296826</v>
      </c>
      <c r="G262" s="165">
        <f>[2]УЗИ!O13</f>
        <v>0.44677966914453637</v>
      </c>
      <c r="H262" s="165">
        <f t="shared" si="33"/>
        <v>-5.5271487218431892E-2</v>
      </c>
    </row>
    <row r="263" spans="1:8" ht="17.25" outlineLevel="1" collapsed="1" x14ac:dyDescent="0.3">
      <c r="A263" s="203">
        <f t="shared" si="34"/>
        <v>4</v>
      </c>
      <c r="B263" s="204" t="s">
        <v>641</v>
      </c>
      <c r="C263" s="211">
        <v>600</v>
      </c>
      <c r="D263" s="73">
        <v>520</v>
      </c>
      <c r="E263" s="156">
        <f t="shared" si="32"/>
        <v>80</v>
      </c>
      <c r="F263" s="165">
        <f>[1]УЗИ!O14</f>
        <v>0.44342988204038908</v>
      </c>
      <c r="G263" s="165">
        <f>[2]УЗИ!O14</f>
        <v>0.36303499154085161</v>
      </c>
      <c r="H263" s="165">
        <f t="shared" si="33"/>
        <v>-8.0394890499537464E-2</v>
      </c>
    </row>
    <row r="264" spans="1:8" ht="17.25" outlineLevel="1" collapsed="1" x14ac:dyDescent="0.3">
      <c r="A264" s="203">
        <f t="shared" si="34"/>
        <v>5</v>
      </c>
      <c r="B264" s="204" t="s">
        <v>715</v>
      </c>
      <c r="C264" s="211">
        <v>1200</v>
      </c>
      <c r="D264" s="73">
        <v>1000</v>
      </c>
      <c r="E264" s="156">
        <f t="shared" si="32"/>
        <v>200</v>
      </c>
      <c r="F264" s="165">
        <f>[1]УЗИ!O15</f>
        <v>0.51822589122823037</v>
      </c>
      <c r="G264" s="165">
        <f>[2]УЗИ!O15</f>
        <v>0.46988643323776791</v>
      </c>
      <c r="H264" s="165">
        <f t="shared" si="33"/>
        <v>-4.8339457990462464E-2</v>
      </c>
    </row>
    <row r="265" spans="1:8" ht="17.25" outlineLevel="1" x14ac:dyDescent="0.3">
      <c r="A265" s="203">
        <f t="shared" si="34"/>
        <v>6</v>
      </c>
      <c r="B265" s="204" t="s">
        <v>474</v>
      </c>
      <c r="C265" s="211">
        <v>1200</v>
      </c>
      <c r="D265" s="73">
        <v>800</v>
      </c>
      <c r="E265" s="156">
        <f t="shared" si="32"/>
        <v>400</v>
      </c>
      <c r="F265" s="165">
        <f>[1]УЗИ!O16</f>
        <v>0.52787083285437686</v>
      </c>
      <c r="G265" s="165">
        <f>[2]УЗИ!O16</f>
        <v>0.48366492127512012</v>
      </c>
      <c r="H265" s="165">
        <f t="shared" si="33"/>
        <v>-4.420591157925674E-2</v>
      </c>
    </row>
    <row r="266" spans="1:8" ht="17.25" outlineLevel="1" x14ac:dyDescent="0.3">
      <c r="A266" s="203">
        <f t="shared" si="34"/>
        <v>7</v>
      </c>
      <c r="B266" s="204" t="s">
        <v>475</v>
      </c>
      <c r="C266" s="211">
        <v>700</v>
      </c>
      <c r="D266" s="73">
        <v>510</v>
      </c>
      <c r="E266" s="156">
        <f t="shared" si="32"/>
        <v>190</v>
      </c>
      <c r="F266" s="165">
        <f>[1]УЗИ!O17</f>
        <v>0.48053760943314378</v>
      </c>
      <c r="G266" s="165">
        <f>[2]УЗИ!O17</f>
        <v>0.41604603067335849</v>
      </c>
      <c r="H266" s="165">
        <f t="shared" si="33"/>
        <v>-6.4491578759785284E-2</v>
      </c>
    </row>
    <row r="267" spans="1:8" ht="17.25" outlineLevel="1" x14ac:dyDescent="0.3">
      <c r="A267" s="203">
        <f t="shared" si="34"/>
        <v>8</v>
      </c>
      <c r="B267" s="204" t="s">
        <v>476</v>
      </c>
      <c r="C267" s="211">
        <v>450</v>
      </c>
      <c r="D267" s="73">
        <v>410</v>
      </c>
      <c r="E267" s="156">
        <f t="shared" si="32"/>
        <v>40</v>
      </c>
      <c r="F267" s="165">
        <f>[1]УЗИ!O18</f>
        <v>0.41140525191240035</v>
      </c>
      <c r="G267" s="165">
        <f>[2]УЗИ!O18</f>
        <v>0.31728551992943926</v>
      </c>
      <c r="H267" s="165">
        <f t="shared" si="33"/>
        <v>-9.4119731982961086E-2</v>
      </c>
    </row>
    <row r="268" spans="1:8" ht="17.25" outlineLevel="1" x14ac:dyDescent="0.3">
      <c r="A268" s="203">
        <f t="shared" si="34"/>
        <v>9</v>
      </c>
      <c r="B268" s="204" t="s">
        <v>477</v>
      </c>
      <c r="C268" s="211">
        <v>700</v>
      </c>
      <c r="D268" s="73">
        <v>670</v>
      </c>
      <c r="E268" s="156">
        <f t="shared" si="32"/>
        <v>30</v>
      </c>
      <c r="F268" s="165">
        <f>[1]УЗИ!O19</f>
        <v>0.47706702402448475</v>
      </c>
      <c r="G268" s="165">
        <f>[2]УЗИ!O19</f>
        <v>0.41108805151813121</v>
      </c>
      <c r="H268" s="165">
        <f t="shared" si="33"/>
        <v>-6.5978972506353539E-2</v>
      </c>
    </row>
    <row r="269" spans="1:8" ht="17.25" outlineLevel="1" x14ac:dyDescent="0.3">
      <c r="A269" s="203">
        <f t="shared" si="34"/>
        <v>10</v>
      </c>
      <c r="B269" s="204" t="s">
        <v>478</v>
      </c>
      <c r="C269" s="211">
        <v>500</v>
      </c>
      <c r="D269" s="73">
        <v>470</v>
      </c>
      <c r="E269" s="156">
        <f t="shared" si="32"/>
        <v>30</v>
      </c>
      <c r="F269" s="165">
        <f>[1]УЗИ!O20</f>
        <v>0.41208151940824728</v>
      </c>
      <c r="G269" s="165">
        <f>[2]УЗИ!O20</f>
        <v>0.31825161635207766</v>
      </c>
      <c r="H269" s="165">
        <f t="shared" si="33"/>
        <v>-9.3829903056169617E-2</v>
      </c>
    </row>
    <row r="270" spans="1:8" ht="17.25" outlineLevel="1" x14ac:dyDescent="0.3">
      <c r="A270" s="203">
        <f t="shared" si="34"/>
        <v>11</v>
      </c>
      <c r="B270" s="204" t="s">
        <v>479</v>
      </c>
      <c r="C270" s="211">
        <v>1000</v>
      </c>
      <c r="D270" s="73">
        <v>780</v>
      </c>
      <c r="E270" s="156">
        <f t="shared" si="32"/>
        <v>220</v>
      </c>
      <c r="F270" s="165">
        <f>[1]УЗИ!O21</f>
        <v>0.49830305343896864</v>
      </c>
      <c r="G270" s="165">
        <f>[2]УЗИ!O21</f>
        <v>0.44142523639596537</v>
      </c>
      <c r="H270" s="165">
        <f t="shared" si="33"/>
        <v>-5.6877817043003265E-2</v>
      </c>
    </row>
    <row r="271" spans="1:8" ht="17.25" outlineLevel="1" x14ac:dyDescent="0.3">
      <c r="A271" s="203">
        <f t="shared" si="34"/>
        <v>12</v>
      </c>
      <c r="B271" s="204" t="s">
        <v>480</v>
      </c>
      <c r="C271" s="211">
        <v>600</v>
      </c>
      <c r="D271" s="73">
        <v>570</v>
      </c>
      <c r="E271" s="156">
        <f t="shared" si="32"/>
        <v>30</v>
      </c>
      <c r="F271" s="165">
        <f>[1]УЗИ!O22</f>
        <v>0.45005808791077273</v>
      </c>
      <c r="G271" s="165">
        <f>[2]УЗИ!O22</f>
        <v>0.3725038570699713</v>
      </c>
      <c r="H271" s="165">
        <f t="shared" si="33"/>
        <v>-7.755423084080143E-2</v>
      </c>
    </row>
    <row r="272" spans="1:8" ht="17.25" outlineLevel="1" x14ac:dyDescent="0.3">
      <c r="A272" s="203">
        <f t="shared" si="34"/>
        <v>13</v>
      </c>
      <c r="B272" s="204" t="s">
        <v>481</v>
      </c>
      <c r="C272" s="211">
        <v>800</v>
      </c>
      <c r="D272" s="73">
        <v>730</v>
      </c>
      <c r="E272" s="156">
        <f t="shared" si="32"/>
        <v>70</v>
      </c>
      <c r="F272" s="165">
        <f>[1]УЗИ!O23</f>
        <v>0.48972052560104573</v>
      </c>
      <c r="G272" s="165">
        <f>[2]УЗИ!O23</f>
        <v>0.42916448234178967</v>
      </c>
      <c r="H272" s="165">
        <f t="shared" si="33"/>
        <v>-6.0556043259256065E-2</v>
      </c>
    </row>
    <row r="273" spans="1:8" ht="17.25" outlineLevel="1" collapsed="1" x14ac:dyDescent="0.3">
      <c r="A273" s="203">
        <f t="shared" si="34"/>
        <v>14</v>
      </c>
      <c r="B273" s="204" t="s">
        <v>482</v>
      </c>
      <c r="C273" s="211">
        <v>1600</v>
      </c>
      <c r="D273" s="73">
        <v>1500</v>
      </c>
      <c r="E273" s="156">
        <f t="shared" si="32"/>
        <v>100</v>
      </c>
      <c r="F273" s="165">
        <f>[1]УЗИ!O24</f>
        <v>0.51081754150886638</v>
      </c>
      <c r="G273" s="165">
        <f>[2]УЗИ!O24</f>
        <v>0.45930307649581925</v>
      </c>
      <c r="H273" s="165">
        <f t="shared" si="33"/>
        <v>-5.1514465013047128E-2</v>
      </c>
    </row>
    <row r="274" spans="1:8" ht="17.25" outlineLevel="1" x14ac:dyDescent="0.3">
      <c r="A274" s="203">
        <f t="shared" si="34"/>
        <v>15</v>
      </c>
      <c r="B274" s="204" t="s">
        <v>483</v>
      </c>
      <c r="C274" s="211">
        <v>1000</v>
      </c>
      <c r="D274" s="73">
        <v>1000</v>
      </c>
      <c r="E274" s="156">
        <f t="shared" si="32"/>
        <v>0</v>
      </c>
      <c r="F274" s="165">
        <f>[1]УЗИ!O25</f>
        <v>0.50242879232697801</v>
      </c>
      <c r="G274" s="165">
        <f>[2]УЗИ!O25</f>
        <v>0.44731914909312165</v>
      </c>
      <c r="H274" s="165">
        <f t="shared" si="33"/>
        <v>-5.5109643233856365E-2</v>
      </c>
    </row>
    <row r="275" spans="1:8" ht="17.25" outlineLevel="1" x14ac:dyDescent="0.3">
      <c r="A275" s="203">
        <f t="shared" si="34"/>
        <v>16</v>
      </c>
      <c r="B275" s="204" t="s">
        <v>484</v>
      </c>
      <c r="C275" s="211">
        <v>800</v>
      </c>
      <c r="D275" s="73">
        <v>730</v>
      </c>
      <c r="E275" s="156">
        <f t="shared" si="32"/>
        <v>70</v>
      </c>
      <c r="F275" s="165">
        <f>[1]УЗИ!O26</f>
        <v>0.45449061668442525</v>
      </c>
      <c r="G275" s="165">
        <f>[2]УЗИ!O26</f>
        <v>0.37883604103233193</v>
      </c>
      <c r="H275" s="165">
        <f t="shared" si="33"/>
        <v>-7.5654575652093325E-2</v>
      </c>
    </row>
    <row r="276" spans="1:8" ht="17.25" outlineLevel="1" x14ac:dyDescent="0.3">
      <c r="A276" s="203">
        <f t="shared" si="34"/>
        <v>17</v>
      </c>
      <c r="B276" s="204" t="s">
        <v>485</v>
      </c>
      <c r="C276" s="211">
        <v>600</v>
      </c>
      <c r="D276" s="73">
        <v>520</v>
      </c>
      <c r="E276" s="156">
        <f t="shared" si="32"/>
        <v>80</v>
      </c>
      <c r="F276" s="165">
        <f>[1]УЗИ!O27</f>
        <v>0.38367572808918354</v>
      </c>
      <c r="G276" s="165">
        <f>[2]УЗИ!O27</f>
        <v>0.27767191446770095</v>
      </c>
      <c r="H276" s="165">
        <f t="shared" si="33"/>
        <v>-0.10600381362148259</v>
      </c>
    </row>
    <row r="277" spans="1:8" ht="17.25" outlineLevel="1" collapsed="1" x14ac:dyDescent="0.3">
      <c r="A277" s="203">
        <f t="shared" si="34"/>
        <v>18</v>
      </c>
      <c r="B277" s="204" t="s">
        <v>486</v>
      </c>
      <c r="C277" s="211">
        <v>900</v>
      </c>
      <c r="D277" s="73">
        <v>850</v>
      </c>
      <c r="E277" s="156">
        <f t="shared" si="32"/>
        <v>50</v>
      </c>
      <c r="F277" s="165">
        <f>[1]УЗИ!O28</f>
        <v>0.52479653603299647</v>
      </c>
      <c r="G277" s="165">
        <f>[2]УЗИ!O28</f>
        <v>0.47927306867314795</v>
      </c>
      <c r="H277" s="165">
        <f t="shared" si="33"/>
        <v>-4.5523467359848524E-2</v>
      </c>
    </row>
    <row r="278" spans="1:8" ht="17.25" outlineLevel="1" x14ac:dyDescent="0.3">
      <c r="A278" s="203">
        <f t="shared" si="34"/>
        <v>19</v>
      </c>
      <c r="B278" s="204" t="s">
        <v>487</v>
      </c>
      <c r="C278" s="211">
        <v>700</v>
      </c>
      <c r="D278" s="73">
        <v>650</v>
      </c>
      <c r="E278" s="156">
        <f t="shared" si="32"/>
        <v>50</v>
      </c>
      <c r="F278" s="165">
        <f>[1]УЗИ!O29</f>
        <v>0.49249302100541292</v>
      </c>
      <c r="G278" s="165">
        <f>[2]УЗИ!O29</f>
        <v>0.43312519006231442</v>
      </c>
      <c r="H278" s="165">
        <f t="shared" si="33"/>
        <v>-5.9367830943098499E-2</v>
      </c>
    </row>
    <row r="279" spans="1:8" ht="17.25" outlineLevel="1" x14ac:dyDescent="0.3">
      <c r="A279" s="203">
        <f t="shared" si="34"/>
        <v>20</v>
      </c>
      <c r="B279" s="204" t="s">
        <v>488</v>
      </c>
      <c r="C279" s="211">
        <v>650</v>
      </c>
      <c r="D279" s="73">
        <v>580</v>
      </c>
      <c r="E279" s="156">
        <f t="shared" si="32"/>
        <v>70</v>
      </c>
      <c r="F279" s="165">
        <f>[1]УЗИ!O30</f>
        <v>0.45317808570321882</v>
      </c>
      <c r="G279" s="165">
        <f>[2]УЗИ!O30</f>
        <v>0.37696099677346567</v>
      </c>
      <c r="H279" s="165">
        <f t="shared" si="33"/>
        <v>-7.6217088929753152E-2</v>
      </c>
    </row>
    <row r="280" spans="1:8" ht="17.25" outlineLevel="1" x14ac:dyDescent="0.3">
      <c r="A280" s="203">
        <f t="shared" si="34"/>
        <v>21</v>
      </c>
      <c r="B280" s="204" t="s">
        <v>489</v>
      </c>
      <c r="C280" s="211">
        <v>500</v>
      </c>
      <c r="D280" s="73">
        <v>420</v>
      </c>
      <c r="E280" s="156">
        <f t="shared" si="32"/>
        <v>80</v>
      </c>
      <c r="F280" s="165">
        <f>[1]УЗИ!O31</f>
        <v>0.38601765744820021</v>
      </c>
      <c r="G280" s="165">
        <f>[2]УЗИ!O31</f>
        <v>0.28101752783772471</v>
      </c>
      <c r="H280" s="165">
        <f t="shared" si="33"/>
        <v>-0.1050001296104755</v>
      </c>
    </row>
    <row r="281" spans="1:8" ht="17.25" outlineLevel="1" x14ac:dyDescent="0.3">
      <c r="A281" s="203">
        <f t="shared" si="34"/>
        <v>22</v>
      </c>
      <c r="B281" s="204" t="s">
        <v>490</v>
      </c>
      <c r="C281" s="211">
        <v>700</v>
      </c>
      <c r="D281" s="73">
        <v>620</v>
      </c>
      <c r="E281" s="156">
        <f t="shared" si="32"/>
        <v>80</v>
      </c>
      <c r="F281" s="165">
        <f>[1]УЗИ!O32</f>
        <v>0.46405404532705258</v>
      </c>
      <c r="G281" s="165">
        <f>[2]УЗИ!O32</f>
        <v>0.39249808195037111</v>
      </c>
      <c r="H281" s="165">
        <f t="shared" si="33"/>
        <v>-7.1555963376681464E-2</v>
      </c>
    </row>
    <row r="282" spans="1:8" ht="17.25" outlineLevel="1" x14ac:dyDescent="0.3">
      <c r="A282" s="203">
        <f t="shared" si="34"/>
        <v>23</v>
      </c>
      <c r="B282" s="204" t="s">
        <v>491</v>
      </c>
      <c r="C282" s="211">
        <v>470</v>
      </c>
      <c r="D282" s="73">
        <v>470</v>
      </c>
      <c r="E282" s="156">
        <f t="shared" si="32"/>
        <v>0</v>
      </c>
      <c r="F282" s="165">
        <f>[1]УЗИ!O33</f>
        <v>0.41181875345080049</v>
      </c>
      <c r="G282" s="165">
        <f>[2]УЗИ!O33</f>
        <v>0.31787623641286794</v>
      </c>
      <c r="H282" s="165">
        <f t="shared" si="33"/>
        <v>-9.3942517037932549E-2</v>
      </c>
    </row>
    <row r="283" spans="1:8" ht="15" customHeight="1" outlineLevel="1" collapsed="1" x14ac:dyDescent="0.3">
      <c r="A283" s="203">
        <f t="shared" si="34"/>
        <v>24</v>
      </c>
      <c r="B283" s="204" t="s">
        <v>733</v>
      </c>
      <c r="C283" s="211">
        <v>1500</v>
      </c>
      <c r="D283" s="73">
        <v>1200</v>
      </c>
      <c r="E283" s="156">
        <f t="shared" si="32"/>
        <v>300</v>
      </c>
      <c r="F283" s="165">
        <f>[1]УЗИ!O34</f>
        <v>0.42926504381466096</v>
      </c>
      <c r="G283" s="165">
        <f>[2]УЗИ!O34</f>
        <v>0.37711331386624219</v>
      </c>
      <c r="H283" s="165">
        <f t="shared" si="33"/>
        <v>-5.2151729948418768E-2</v>
      </c>
    </row>
    <row r="284" spans="1:8" ht="15" customHeight="1" outlineLevel="1" x14ac:dyDescent="0.3">
      <c r="A284" s="203">
        <f t="shared" si="34"/>
        <v>25</v>
      </c>
      <c r="B284" s="204" t="s">
        <v>745</v>
      </c>
      <c r="C284" s="211">
        <v>750</v>
      </c>
      <c r="D284" s="73">
        <v>1200</v>
      </c>
      <c r="E284" s="156">
        <f t="shared" si="32"/>
        <v>-450</v>
      </c>
      <c r="F284" s="165" t="e">
        <f>[1]УЗИ!O35</f>
        <v>#REF!</v>
      </c>
      <c r="G284" s="165" t="e">
        <f>[2]УЗИ!O35</f>
        <v>#REF!</v>
      </c>
      <c r="H284" s="165" t="e">
        <f>G284-F284</f>
        <v>#REF!</v>
      </c>
    </row>
    <row r="285" spans="1:8" ht="17.25" customHeight="1" outlineLevel="1" collapsed="1" x14ac:dyDescent="0.3">
      <c r="A285" s="203">
        <f>A284+1</f>
        <v>26</v>
      </c>
      <c r="B285" s="204" t="s">
        <v>752</v>
      </c>
      <c r="C285" s="211">
        <v>2100</v>
      </c>
      <c r="D285" s="73">
        <v>1200</v>
      </c>
      <c r="E285" s="156">
        <f t="shared" si="32"/>
        <v>900</v>
      </c>
      <c r="F285" s="165" t="e">
        <f>[1]УЗИ!O36</f>
        <v>#REF!</v>
      </c>
      <c r="G285" s="165" t="e">
        <f>[2]УЗИ!O36</f>
        <v>#REF!</v>
      </c>
      <c r="H285" s="165" t="e">
        <f t="shared" ref="H285:H286" si="35">G285-F285</f>
        <v>#REF!</v>
      </c>
    </row>
    <row r="286" spans="1:8" ht="17.25" customHeight="1" outlineLevel="1" x14ac:dyDescent="0.3">
      <c r="A286" s="203">
        <f>A285+1</f>
        <v>27</v>
      </c>
      <c r="B286" s="204" t="s">
        <v>753</v>
      </c>
      <c r="C286" s="211">
        <v>2100</v>
      </c>
      <c r="D286" s="73">
        <v>1200</v>
      </c>
      <c r="E286" s="156">
        <f t="shared" si="32"/>
        <v>900</v>
      </c>
      <c r="F286" s="165" t="e">
        <f>[1]УЗИ!O37</f>
        <v>#REF!</v>
      </c>
      <c r="G286" s="165" t="e">
        <f>[2]УЗИ!O37</f>
        <v>#REF!</v>
      </c>
      <c r="H286" s="165" t="e">
        <f t="shared" si="35"/>
        <v>#REF!</v>
      </c>
    </row>
    <row r="287" spans="1:8" ht="15.75" outlineLevel="1" x14ac:dyDescent="0.25">
      <c r="A287" s="231"/>
      <c r="B287" s="234" t="s">
        <v>112</v>
      </c>
      <c r="C287" s="233"/>
      <c r="D287" s="71"/>
      <c r="E287" s="71"/>
      <c r="F287" s="166"/>
      <c r="G287" s="166"/>
      <c r="H287" s="166"/>
    </row>
    <row r="288" spans="1:8" ht="17.25" outlineLevel="1" x14ac:dyDescent="0.3">
      <c r="A288" s="203">
        <v>1</v>
      </c>
      <c r="B288" s="204" t="s">
        <v>113</v>
      </c>
      <c r="C288" s="211">
        <v>350</v>
      </c>
      <c r="D288" s="73">
        <v>240</v>
      </c>
      <c r="E288" s="156">
        <f t="shared" ref="E288:E295" si="36">C288-D288</f>
        <v>110</v>
      </c>
      <c r="F288" s="165">
        <f>[1]функц.диаг!Q10</f>
        <v>0.52923847203632746</v>
      </c>
      <c r="G288" s="165">
        <f>[2]функц.диаг!Q10</f>
        <v>0.46295240582076369</v>
      </c>
      <c r="H288" s="165">
        <f t="shared" ref="H288:H294" si="37">G288-F288</f>
        <v>-6.6286066215563766E-2</v>
      </c>
    </row>
    <row r="289" spans="1:8" ht="17.25" outlineLevel="1" x14ac:dyDescent="0.3">
      <c r="A289" s="203">
        <f t="shared" ref="A289:A295" si="38">A288+1</f>
        <v>2</v>
      </c>
      <c r="B289" s="204" t="s">
        <v>996</v>
      </c>
      <c r="C289" s="211">
        <v>450</v>
      </c>
      <c r="D289" s="73">
        <v>350</v>
      </c>
      <c r="E289" s="156">
        <f t="shared" si="36"/>
        <v>100</v>
      </c>
      <c r="F289" s="165">
        <f>[1]функц.диаг!Q11</f>
        <v>0.56790534399540638</v>
      </c>
      <c r="G289" s="165">
        <f>[2]функц.диаг!Q11</f>
        <v>0.5181907943337335</v>
      </c>
      <c r="H289" s="165">
        <f t="shared" si="37"/>
        <v>-4.971454966167288E-2</v>
      </c>
    </row>
    <row r="290" spans="1:8" ht="17.25" outlineLevel="1" x14ac:dyDescent="0.3">
      <c r="A290" s="203">
        <f t="shared" si="38"/>
        <v>3</v>
      </c>
      <c r="B290" s="204" t="s">
        <v>313</v>
      </c>
      <c r="C290" s="211">
        <v>1500</v>
      </c>
      <c r="D290" s="73">
        <v>1330</v>
      </c>
      <c r="E290" s="156">
        <f t="shared" si="36"/>
        <v>170</v>
      </c>
      <c r="F290" s="165">
        <f>[1]функц.диаг!Q12</f>
        <v>0.51857884040096602</v>
      </c>
      <c r="G290" s="165">
        <f>[2]функц.диаг!Q12</f>
        <v>0.46214836062739012</v>
      </c>
      <c r="H290" s="165">
        <f t="shared" si="37"/>
        <v>-5.6430479773575903E-2</v>
      </c>
    </row>
    <row r="291" spans="1:8" ht="17.25" outlineLevel="1" collapsed="1" x14ac:dyDescent="0.3">
      <c r="A291" s="203">
        <f t="shared" si="38"/>
        <v>4</v>
      </c>
      <c r="B291" s="204" t="s">
        <v>532</v>
      </c>
      <c r="C291" s="211">
        <v>500</v>
      </c>
      <c r="D291" s="73">
        <v>450</v>
      </c>
      <c r="E291" s="156">
        <f t="shared" si="36"/>
        <v>50</v>
      </c>
      <c r="F291" s="165">
        <f>[1]функц.диаг!Q14</f>
        <v>0.57925174957673153</v>
      </c>
      <c r="G291" s="165">
        <f>[2]функц.диаг!Q14</f>
        <v>0.53439994516419798</v>
      </c>
      <c r="H291" s="165">
        <f t="shared" si="37"/>
        <v>-4.4851804412533558E-2</v>
      </c>
    </row>
    <row r="292" spans="1:8" ht="17.25" outlineLevel="1" x14ac:dyDescent="0.3">
      <c r="A292" s="203">
        <f t="shared" si="38"/>
        <v>5</v>
      </c>
      <c r="B292" s="204" t="s">
        <v>533</v>
      </c>
      <c r="C292" s="211">
        <v>650</v>
      </c>
      <c r="D292" s="73">
        <v>600</v>
      </c>
      <c r="E292" s="156">
        <f t="shared" si="36"/>
        <v>50</v>
      </c>
      <c r="F292" s="165">
        <f>[1]функц.диаг!Q15</f>
        <v>0.60541530215070938</v>
      </c>
      <c r="G292" s="165">
        <f>[2]функц.диаг!Q15</f>
        <v>0.57177644884130918</v>
      </c>
      <c r="H292" s="165">
        <f t="shared" si="37"/>
        <v>-3.3638853309400196E-2</v>
      </c>
    </row>
    <row r="293" spans="1:8" ht="17.25" outlineLevel="1" x14ac:dyDescent="0.3">
      <c r="A293" s="203">
        <f t="shared" si="38"/>
        <v>6</v>
      </c>
      <c r="B293" s="204" t="s">
        <v>534</v>
      </c>
      <c r="C293" s="211">
        <v>650</v>
      </c>
      <c r="D293" s="73">
        <v>600</v>
      </c>
      <c r="E293" s="156">
        <f t="shared" si="36"/>
        <v>50</v>
      </c>
      <c r="F293" s="165">
        <f>[1]функц.диаг!Q16</f>
        <v>0.60541530215070938</v>
      </c>
      <c r="G293" s="165">
        <f>[2]функц.диаг!Q16</f>
        <v>0.57177644884130918</v>
      </c>
      <c r="H293" s="165">
        <f t="shared" si="37"/>
        <v>-3.3638853309400196E-2</v>
      </c>
    </row>
    <row r="294" spans="1:8" ht="17.25" outlineLevel="1" x14ac:dyDescent="0.3">
      <c r="A294" s="203">
        <f t="shared" si="38"/>
        <v>7</v>
      </c>
      <c r="B294" s="204" t="s">
        <v>535</v>
      </c>
      <c r="C294" s="211">
        <v>1250</v>
      </c>
      <c r="D294" s="73">
        <v>1100</v>
      </c>
      <c r="E294" s="156">
        <f t="shared" si="36"/>
        <v>150</v>
      </c>
      <c r="F294" s="165">
        <f>[1]функц.диаг!Q17</f>
        <v>0.5982797878123518</v>
      </c>
      <c r="G294" s="165">
        <f>[2]функц.диаг!Q17</f>
        <v>0.56158285692936982</v>
      </c>
      <c r="H294" s="165">
        <f t="shared" si="37"/>
        <v>-3.6696930882981982E-2</v>
      </c>
    </row>
    <row r="295" spans="1:8" ht="18" customHeight="1" outlineLevel="1" x14ac:dyDescent="0.3">
      <c r="A295" s="203">
        <f t="shared" si="38"/>
        <v>8</v>
      </c>
      <c r="B295" s="204" t="s">
        <v>835</v>
      </c>
      <c r="C295" s="211">
        <v>1500</v>
      </c>
      <c r="D295" s="73">
        <v>1200</v>
      </c>
      <c r="E295" s="156">
        <f t="shared" si="36"/>
        <v>300</v>
      </c>
      <c r="F295" s="165" t="e">
        <f>[1]УЗИ!O38</f>
        <v>#REF!</v>
      </c>
      <c r="G295" s="165" t="e">
        <f>[2]УЗИ!O38</f>
        <v>#REF!</v>
      </c>
      <c r="H295" s="165" t="e">
        <f t="shared" ref="H295" si="39">G295-F295</f>
        <v>#REF!</v>
      </c>
    </row>
    <row r="296" spans="1:8" ht="15.75" outlineLevel="1" collapsed="1" x14ac:dyDescent="0.25">
      <c r="A296" s="200"/>
      <c r="B296" s="212" t="s">
        <v>114</v>
      </c>
      <c r="C296" s="213"/>
      <c r="D296" s="72"/>
      <c r="E296" s="72"/>
      <c r="F296" s="167"/>
      <c r="G296" s="167"/>
      <c r="H296" s="167"/>
    </row>
    <row r="297" spans="1:8" ht="15.75" outlineLevel="1" x14ac:dyDescent="0.25">
      <c r="A297" s="231"/>
      <c r="B297" s="234" t="s">
        <v>115</v>
      </c>
      <c r="C297" s="233"/>
      <c r="D297" s="71"/>
      <c r="E297" s="71"/>
      <c r="F297" s="166"/>
      <c r="G297" s="166"/>
      <c r="H297" s="166"/>
    </row>
    <row r="298" spans="1:8" ht="17.25" outlineLevel="1" x14ac:dyDescent="0.3">
      <c r="A298" s="203">
        <v>1</v>
      </c>
      <c r="B298" s="204" t="s">
        <v>116</v>
      </c>
      <c r="C298" s="211">
        <v>200</v>
      </c>
      <c r="D298" s="73">
        <v>180</v>
      </c>
      <c r="E298" s="156">
        <f t="shared" ref="E298:E308" si="40">C298-D298</f>
        <v>20</v>
      </c>
      <c r="F298" s="165">
        <f>[1]водолечение!P13</f>
        <v>0.62854314380703591</v>
      </c>
      <c r="G298" s="165">
        <f>[2]водолечение!P13</f>
        <v>0.54969593692177576</v>
      </c>
      <c r="H298" s="165">
        <f t="shared" ref="H298:H309" si="41">G298-F298</f>
        <v>-7.8847206885260146E-2</v>
      </c>
    </row>
    <row r="299" spans="1:8" ht="17.25" outlineLevel="1" x14ac:dyDescent="0.3">
      <c r="A299" s="203">
        <f t="shared" ref="A299:A309" si="42">A298+1</f>
        <v>2</v>
      </c>
      <c r="B299" s="204" t="s">
        <v>117</v>
      </c>
      <c r="C299" s="211">
        <v>200</v>
      </c>
      <c r="D299" s="73">
        <v>180</v>
      </c>
      <c r="E299" s="156">
        <f t="shared" si="40"/>
        <v>20</v>
      </c>
      <c r="F299" s="165">
        <f>[1]водолечение!P14</f>
        <v>0.57651351417740626</v>
      </c>
      <c r="G299" s="165">
        <f>[2]водолечение!P14</f>
        <v>0.47536789459373352</v>
      </c>
      <c r="H299" s="165">
        <f t="shared" si="41"/>
        <v>-0.10114561958367274</v>
      </c>
    </row>
    <row r="300" spans="1:8" ht="17.25" outlineLevel="1" x14ac:dyDescent="0.3">
      <c r="A300" s="203">
        <f t="shared" si="42"/>
        <v>3</v>
      </c>
      <c r="B300" s="204" t="s">
        <v>118</v>
      </c>
      <c r="C300" s="211">
        <v>250</v>
      </c>
      <c r="D300" s="73">
        <v>200</v>
      </c>
      <c r="E300" s="156">
        <f t="shared" si="40"/>
        <v>50</v>
      </c>
      <c r="F300" s="165">
        <f>[1]водолечение!P15</f>
        <v>0.58852415874692998</v>
      </c>
      <c r="G300" s="165">
        <f>[2]водолечение!P15</f>
        <v>0.49252595826448159</v>
      </c>
      <c r="H300" s="165">
        <f t="shared" si="41"/>
        <v>-9.5998200482448393E-2</v>
      </c>
    </row>
    <row r="301" spans="1:8" ht="17.25" outlineLevel="1" x14ac:dyDescent="0.3">
      <c r="A301" s="203">
        <f t="shared" si="42"/>
        <v>4</v>
      </c>
      <c r="B301" s="204" t="s">
        <v>119</v>
      </c>
      <c r="C301" s="211">
        <v>200</v>
      </c>
      <c r="D301" s="73">
        <v>170</v>
      </c>
      <c r="E301" s="156">
        <f t="shared" si="40"/>
        <v>30</v>
      </c>
      <c r="F301" s="165">
        <f>[1]водолечение!P16</f>
        <v>0.61399548796003944</v>
      </c>
      <c r="G301" s="165">
        <f>[2]водолечение!P16</f>
        <v>0.52891357142606643</v>
      </c>
      <c r="H301" s="165">
        <f t="shared" si="41"/>
        <v>-8.5081916533973012E-2</v>
      </c>
    </row>
    <row r="302" spans="1:8" ht="17.25" outlineLevel="1" x14ac:dyDescent="0.3">
      <c r="A302" s="203">
        <f t="shared" si="42"/>
        <v>5</v>
      </c>
      <c r="B302" s="204" t="s">
        <v>120</v>
      </c>
      <c r="C302" s="211">
        <v>200</v>
      </c>
      <c r="D302" s="73">
        <v>180</v>
      </c>
      <c r="E302" s="156">
        <f t="shared" si="40"/>
        <v>20</v>
      </c>
      <c r="F302" s="165">
        <f>[1]водолечение!P17</f>
        <v>0.61113573639962848</v>
      </c>
      <c r="G302" s="165">
        <f>[2]водолечение!P17</f>
        <v>0.52482821205405095</v>
      </c>
      <c r="H302" s="165">
        <f t="shared" si="41"/>
        <v>-8.6307524345577535E-2</v>
      </c>
    </row>
    <row r="303" spans="1:8" ht="17.25" outlineLevel="1" collapsed="1" x14ac:dyDescent="0.3">
      <c r="A303" s="203">
        <f t="shared" si="42"/>
        <v>6</v>
      </c>
      <c r="B303" s="204" t="s">
        <v>121</v>
      </c>
      <c r="C303" s="211">
        <v>850</v>
      </c>
      <c r="D303" s="73">
        <v>600</v>
      </c>
      <c r="E303" s="156">
        <f t="shared" si="40"/>
        <v>250</v>
      </c>
      <c r="F303" s="165">
        <f>[1]водолечение!P18</f>
        <v>0.27555058576760472</v>
      </c>
      <c r="G303" s="165">
        <f>[2]водолечение!P18</f>
        <v>0.2221148540083028</v>
      </c>
      <c r="H303" s="165">
        <f t="shared" si="41"/>
        <v>-5.3435731759301913E-2</v>
      </c>
    </row>
    <row r="304" spans="1:8" ht="17.25" outlineLevel="1" x14ac:dyDescent="0.3">
      <c r="A304" s="203">
        <f t="shared" si="42"/>
        <v>7</v>
      </c>
      <c r="B304" s="204" t="s">
        <v>122</v>
      </c>
      <c r="C304" s="211">
        <v>220</v>
      </c>
      <c r="D304" s="73">
        <v>200</v>
      </c>
      <c r="E304" s="156">
        <f t="shared" si="40"/>
        <v>20</v>
      </c>
      <c r="F304" s="165">
        <f>[1]водолечение!P19</f>
        <v>0.67218532888104676</v>
      </c>
      <c r="G304" s="165">
        <f>[2]водолечение!P19</f>
        <v>0.61204191559893417</v>
      </c>
      <c r="H304" s="165">
        <f t="shared" si="41"/>
        <v>-6.014341328211259E-2</v>
      </c>
    </row>
    <row r="305" spans="1:8" ht="17.25" outlineLevel="1" collapsed="1" x14ac:dyDescent="0.3">
      <c r="A305" s="203">
        <f t="shared" si="42"/>
        <v>8</v>
      </c>
      <c r="B305" s="204" t="s">
        <v>123</v>
      </c>
      <c r="C305" s="211">
        <v>220</v>
      </c>
      <c r="D305" s="73">
        <v>200</v>
      </c>
      <c r="E305" s="156">
        <f t="shared" si="40"/>
        <v>20</v>
      </c>
      <c r="F305" s="165">
        <f>[1]водолечение!P20</f>
        <v>0.64166725507936606</v>
      </c>
      <c r="G305" s="165">
        <f>[2]водолечение!P20</f>
        <v>0.56844466731081877</v>
      </c>
      <c r="H305" s="165">
        <f t="shared" si="41"/>
        <v>-7.3222587768547287E-2</v>
      </c>
    </row>
    <row r="306" spans="1:8" ht="17.25" outlineLevel="1" x14ac:dyDescent="0.3">
      <c r="A306" s="203">
        <f t="shared" si="42"/>
        <v>9</v>
      </c>
      <c r="B306" s="204" t="s">
        <v>124</v>
      </c>
      <c r="C306" s="211">
        <v>220</v>
      </c>
      <c r="D306" s="73">
        <v>200</v>
      </c>
      <c r="E306" s="156">
        <f t="shared" si="40"/>
        <v>20</v>
      </c>
      <c r="F306" s="165">
        <f>[1]водолечение!P21</f>
        <v>0.64166725507936606</v>
      </c>
      <c r="G306" s="165">
        <f>[2]водолечение!P21</f>
        <v>0.56844466731081877</v>
      </c>
      <c r="H306" s="165">
        <f t="shared" si="41"/>
        <v>-7.3222587768547287E-2</v>
      </c>
    </row>
    <row r="307" spans="1:8" ht="17.25" outlineLevel="1" x14ac:dyDescent="0.3">
      <c r="A307" s="203">
        <f t="shared" si="42"/>
        <v>10</v>
      </c>
      <c r="B307" s="204" t="s">
        <v>125</v>
      </c>
      <c r="C307" s="211">
        <v>400</v>
      </c>
      <c r="D307" s="73">
        <v>350</v>
      </c>
      <c r="E307" s="156">
        <f t="shared" si="40"/>
        <v>50</v>
      </c>
      <c r="F307" s="165">
        <f>[1]водолечение!P22</f>
        <v>0.61612824303938385</v>
      </c>
      <c r="G307" s="165">
        <f>[2]водолечение!P22</f>
        <v>0.53196036439655847</v>
      </c>
      <c r="H307" s="165">
        <f t="shared" si="41"/>
        <v>-8.4167878642825378E-2</v>
      </c>
    </row>
    <row r="308" spans="1:8" ht="17.25" outlineLevel="1" x14ac:dyDescent="0.3">
      <c r="A308" s="203">
        <f t="shared" si="42"/>
        <v>11</v>
      </c>
      <c r="B308" s="204" t="s">
        <v>126</v>
      </c>
      <c r="C308" s="211">
        <v>230</v>
      </c>
      <c r="D308" s="73">
        <v>220</v>
      </c>
      <c r="E308" s="156">
        <f t="shared" si="40"/>
        <v>10</v>
      </c>
      <c r="F308" s="165">
        <f>[1]водолечение!P23</f>
        <v>0.54784335806974094</v>
      </c>
      <c r="G308" s="165">
        <f>[2]водолечение!P23</f>
        <v>0.43441052872564007</v>
      </c>
      <c r="H308" s="165">
        <f t="shared" si="41"/>
        <v>-0.11343282934410087</v>
      </c>
    </row>
    <row r="309" spans="1:8" ht="17.25" outlineLevel="1" collapsed="1" x14ac:dyDescent="0.3">
      <c r="A309" s="203">
        <f t="shared" si="42"/>
        <v>12</v>
      </c>
      <c r="B309" s="204" t="s">
        <v>724</v>
      </c>
      <c r="C309" s="211">
        <v>850</v>
      </c>
      <c r="D309" s="73"/>
      <c r="E309" s="156"/>
      <c r="F309" s="165">
        <f>[1]водолечение!P24</f>
        <v>0.69900465479746887</v>
      </c>
      <c r="G309" s="165">
        <f>[2]водолечение!P24</f>
        <v>0.66580952405096561</v>
      </c>
      <c r="H309" s="165">
        <f t="shared" si="41"/>
        <v>-3.3195130746503265E-2</v>
      </c>
    </row>
    <row r="310" spans="1:8" ht="15.75" outlineLevel="1" collapsed="1" x14ac:dyDescent="0.25">
      <c r="A310" s="231"/>
      <c r="B310" s="234" t="s">
        <v>114</v>
      </c>
      <c r="C310" s="233"/>
      <c r="D310" s="71"/>
      <c r="E310" s="71"/>
      <c r="F310" s="166"/>
      <c r="G310" s="166"/>
      <c r="H310" s="166"/>
    </row>
    <row r="311" spans="1:8" ht="17.25" outlineLevel="1" x14ac:dyDescent="0.3">
      <c r="A311" s="203">
        <v>1</v>
      </c>
      <c r="B311" s="204" t="s">
        <v>127</v>
      </c>
      <c r="C311" s="211">
        <v>500</v>
      </c>
      <c r="D311" s="73">
        <v>450</v>
      </c>
      <c r="E311" s="156">
        <f t="shared" ref="E311:E326" si="43">C311-D311</f>
        <v>50</v>
      </c>
      <c r="F311" s="165">
        <f>[1]водолечение!P26</f>
        <v>0.61755045872161851</v>
      </c>
      <c r="G311" s="165">
        <f>[2]водолечение!P26</f>
        <v>0.53399210108546513</v>
      </c>
      <c r="H311" s="165">
        <f t="shared" ref="H311:H323" si="44">G311-F311</f>
        <v>-8.355835763615338E-2</v>
      </c>
    </row>
    <row r="312" spans="1:8" ht="17.25" outlineLevel="1" x14ac:dyDescent="0.3">
      <c r="A312" s="203">
        <f>A311+1</f>
        <v>2</v>
      </c>
      <c r="B312" s="204" t="s">
        <v>128</v>
      </c>
      <c r="C312" s="211">
        <v>600</v>
      </c>
      <c r="D312" s="73">
        <v>560</v>
      </c>
      <c r="E312" s="156">
        <f t="shared" si="43"/>
        <v>40</v>
      </c>
      <c r="F312" s="165">
        <f>[1]водолечение!P27</f>
        <v>0.5681207726090699</v>
      </c>
      <c r="G312" s="165">
        <f>[2]водолечение!P27</f>
        <v>0.46337826378182412</v>
      </c>
      <c r="H312" s="165">
        <f t="shared" si="44"/>
        <v>-0.10474250882724578</v>
      </c>
    </row>
    <row r="313" spans="1:8" ht="17.25" outlineLevel="1" x14ac:dyDescent="0.3">
      <c r="A313" s="203">
        <f t="shared" ref="A313:A326" si="45">A312+1</f>
        <v>3</v>
      </c>
      <c r="B313" s="204" t="s">
        <v>129</v>
      </c>
      <c r="C313" s="211">
        <v>600</v>
      </c>
      <c r="D313" s="73">
        <v>560</v>
      </c>
      <c r="E313" s="156">
        <f t="shared" si="43"/>
        <v>40</v>
      </c>
      <c r="F313" s="165">
        <f>[1]водолечение!P28</f>
        <v>0.5681207726090699</v>
      </c>
      <c r="G313" s="165">
        <f>[2]водолечение!P28</f>
        <v>0.46337826378182412</v>
      </c>
      <c r="H313" s="165">
        <f t="shared" si="44"/>
        <v>-0.10474250882724578</v>
      </c>
    </row>
    <row r="314" spans="1:8" ht="17.25" outlineLevel="1" x14ac:dyDescent="0.3">
      <c r="A314" s="203">
        <f t="shared" si="45"/>
        <v>4</v>
      </c>
      <c r="B314" s="204" t="s">
        <v>130</v>
      </c>
      <c r="C314" s="211">
        <v>550</v>
      </c>
      <c r="D314" s="73">
        <v>500</v>
      </c>
      <c r="E314" s="156">
        <f t="shared" si="43"/>
        <v>50</v>
      </c>
      <c r="F314" s="165">
        <f>[1]водолечение!P29</f>
        <v>0.48024740883672096</v>
      </c>
      <c r="G314" s="165">
        <f>[2]водолечение!P29</f>
        <v>0.33784488696418302</v>
      </c>
      <c r="H314" s="165">
        <f t="shared" si="44"/>
        <v>-0.14240252187253793</v>
      </c>
    </row>
    <row r="315" spans="1:8" ht="17.25" outlineLevel="1" collapsed="1" x14ac:dyDescent="0.3">
      <c r="A315" s="203">
        <f t="shared" si="45"/>
        <v>5</v>
      </c>
      <c r="B315" s="204" t="s">
        <v>131</v>
      </c>
      <c r="C315" s="211">
        <v>550</v>
      </c>
      <c r="D315" s="73">
        <v>450</v>
      </c>
      <c r="E315" s="156">
        <f t="shared" si="43"/>
        <v>100</v>
      </c>
      <c r="F315" s="165">
        <f>[1]водолечение!P30</f>
        <v>0.60243934761050744</v>
      </c>
      <c r="G315" s="165">
        <f>[2]водолечение!P30</f>
        <v>0.51240479949816364</v>
      </c>
      <c r="H315" s="165">
        <f t="shared" si="44"/>
        <v>-9.0034548112343793E-2</v>
      </c>
    </row>
    <row r="316" spans="1:8" ht="17.25" outlineLevel="1" x14ac:dyDescent="0.3">
      <c r="A316" s="203">
        <f t="shared" si="45"/>
        <v>6</v>
      </c>
      <c r="B316" s="204" t="s">
        <v>988</v>
      </c>
      <c r="C316" s="211">
        <v>380</v>
      </c>
      <c r="D316" s="73">
        <v>330</v>
      </c>
      <c r="E316" s="156">
        <f t="shared" si="43"/>
        <v>50</v>
      </c>
      <c r="F316" s="165">
        <f>[1]водолечение!P31</f>
        <v>0.70576570628210944</v>
      </c>
      <c r="G316" s="165">
        <f>[2]водолечение!P31</f>
        <v>0.66001388331473798</v>
      </c>
      <c r="H316" s="165">
        <f t="shared" si="44"/>
        <v>-4.5751822967371458E-2</v>
      </c>
    </row>
    <row r="317" spans="1:8" ht="17.25" outlineLevel="1" collapsed="1" x14ac:dyDescent="0.3">
      <c r="A317" s="203">
        <f t="shared" si="45"/>
        <v>7</v>
      </c>
      <c r="B317" s="204" t="s">
        <v>132</v>
      </c>
      <c r="C317" s="219">
        <v>500</v>
      </c>
      <c r="D317" s="77">
        <v>450</v>
      </c>
      <c r="E317" s="156">
        <f t="shared" si="43"/>
        <v>50</v>
      </c>
      <c r="F317" s="165">
        <f>[1]водолечение!P32</f>
        <v>0.64936379205495187</v>
      </c>
      <c r="G317" s="165">
        <f>[2]водолечение!P32</f>
        <v>0.5794397201330842</v>
      </c>
      <c r="H317" s="165">
        <f t="shared" si="44"/>
        <v>-6.992407192186767E-2</v>
      </c>
    </row>
    <row r="318" spans="1:8" ht="17.25" outlineLevel="1" x14ac:dyDescent="0.3">
      <c r="A318" s="203">
        <f t="shared" si="45"/>
        <v>8</v>
      </c>
      <c r="B318" s="204" t="s">
        <v>133</v>
      </c>
      <c r="C318" s="219">
        <v>300</v>
      </c>
      <c r="D318" s="77">
        <v>280</v>
      </c>
      <c r="E318" s="156">
        <f t="shared" si="43"/>
        <v>20</v>
      </c>
      <c r="F318" s="165">
        <f>[1]водолечение!P33</f>
        <v>0.63518716102035488</v>
      </c>
      <c r="G318" s="165">
        <f>[2]водолечение!P33</f>
        <v>0.55918739008365992</v>
      </c>
      <c r="H318" s="165">
        <f t="shared" si="44"/>
        <v>-7.5999770936694966E-2</v>
      </c>
    </row>
    <row r="319" spans="1:8" ht="17.25" outlineLevel="1" collapsed="1" x14ac:dyDescent="0.3">
      <c r="A319" s="203">
        <f t="shared" si="45"/>
        <v>9</v>
      </c>
      <c r="B319" s="204" t="s">
        <v>134</v>
      </c>
      <c r="C319" s="219">
        <v>500</v>
      </c>
      <c r="D319" s="77">
        <v>450</v>
      </c>
      <c r="E319" s="156">
        <f t="shared" si="43"/>
        <v>50</v>
      </c>
      <c r="F319" s="165">
        <f>[1]водолечение!P34</f>
        <v>0.67491934761050743</v>
      </c>
      <c r="G319" s="165">
        <f>[2]водолечение!P34</f>
        <v>0.61594765664102069</v>
      </c>
      <c r="H319" s="165">
        <f t="shared" si="44"/>
        <v>-5.8971690969486734E-2</v>
      </c>
    </row>
    <row r="320" spans="1:8" ht="17.25" outlineLevel="1" collapsed="1" x14ac:dyDescent="0.3">
      <c r="A320" s="203">
        <f t="shared" si="45"/>
        <v>10</v>
      </c>
      <c r="B320" s="204" t="s">
        <v>524</v>
      </c>
      <c r="C320" s="219">
        <v>700</v>
      </c>
      <c r="D320" s="77">
        <v>650</v>
      </c>
      <c r="E320" s="156">
        <f t="shared" si="43"/>
        <v>50</v>
      </c>
      <c r="F320" s="165">
        <f>[1]водолечение!P35</f>
        <v>0.48627373873553825</v>
      </c>
      <c r="G320" s="165">
        <f>[2]водолечение!P35</f>
        <v>0.34645392967677896</v>
      </c>
      <c r="H320" s="165">
        <f t="shared" si="44"/>
        <v>-0.13981980905875929</v>
      </c>
    </row>
    <row r="321" spans="1:8" ht="17.25" outlineLevel="1" x14ac:dyDescent="0.3">
      <c r="A321" s="203">
        <f t="shared" si="45"/>
        <v>11</v>
      </c>
      <c r="B321" s="204" t="s">
        <v>383</v>
      </c>
      <c r="C321" s="219">
        <v>700</v>
      </c>
      <c r="D321" s="77">
        <v>450</v>
      </c>
      <c r="E321" s="156">
        <f t="shared" si="43"/>
        <v>250</v>
      </c>
      <c r="F321" s="165">
        <f>[1]водолечение!P36</f>
        <v>0.41487858831838414</v>
      </c>
      <c r="G321" s="165">
        <f>[2]водолечение!P36</f>
        <v>0.24446085765227313</v>
      </c>
      <c r="H321" s="165">
        <f t="shared" si="44"/>
        <v>-0.17041773066611102</v>
      </c>
    </row>
    <row r="322" spans="1:8" ht="17.25" outlineLevel="1" x14ac:dyDescent="0.3">
      <c r="A322" s="203">
        <f t="shared" si="45"/>
        <v>12</v>
      </c>
      <c r="B322" s="204" t="s">
        <v>525</v>
      </c>
      <c r="C322" s="219">
        <v>850</v>
      </c>
      <c r="D322" s="77">
        <v>700</v>
      </c>
      <c r="E322" s="156">
        <f t="shared" si="43"/>
        <v>150</v>
      </c>
      <c r="F322" s="165">
        <f>[1]водолечение!P37</f>
        <v>0.40088907877188862</v>
      </c>
      <c r="G322" s="165">
        <f>[2]водолечение!P37</f>
        <v>0.2399301297287082</v>
      </c>
      <c r="H322" s="165">
        <f t="shared" si="44"/>
        <v>-0.16095894904318042</v>
      </c>
    </row>
    <row r="323" spans="1:8" ht="17.25" outlineLevel="1" x14ac:dyDescent="0.3">
      <c r="A323" s="203">
        <f t="shared" si="45"/>
        <v>13</v>
      </c>
      <c r="B323" s="220" t="s">
        <v>649</v>
      </c>
      <c r="C323" s="219">
        <v>800</v>
      </c>
      <c r="D323" s="77">
        <v>700</v>
      </c>
      <c r="E323" s="156">
        <f t="shared" si="43"/>
        <v>100</v>
      </c>
      <c r="F323" s="165">
        <f>[1]водолечение!P38</f>
        <v>0.40863012360172962</v>
      </c>
      <c r="G323" s="165">
        <f>[2]водолечение!P38</f>
        <v>0.25098876519990959</v>
      </c>
      <c r="H323" s="165">
        <f t="shared" si="44"/>
        <v>-0.15764135840182003</v>
      </c>
    </row>
    <row r="324" spans="1:8" ht="17.25" outlineLevel="1" collapsed="1" x14ac:dyDescent="0.3">
      <c r="A324" s="203">
        <f t="shared" si="45"/>
        <v>14</v>
      </c>
      <c r="B324" s="204" t="s">
        <v>367</v>
      </c>
      <c r="C324" s="221">
        <v>650</v>
      </c>
      <c r="D324" s="91">
        <v>630</v>
      </c>
      <c r="E324" s="156">
        <f t="shared" si="43"/>
        <v>20</v>
      </c>
      <c r="F324" s="165"/>
      <c r="G324" s="165"/>
      <c r="H324" s="165"/>
    </row>
    <row r="325" spans="1:8" ht="17.25" outlineLevel="1" collapsed="1" x14ac:dyDescent="0.3">
      <c r="A325" s="203">
        <f t="shared" si="45"/>
        <v>15</v>
      </c>
      <c r="B325" s="204" t="s">
        <v>368</v>
      </c>
      <c r="C325" s="221">
        <v>680</v>
      </c>
      <c r="D325" s="91">
        <v>650</v>
      </c>
      <c r="E325" s="156">
        <f t="shared" si="43"/>
        <v>30</v>
      </c>
      <c r="F325" s="165"/>
      <c r="G325" s="165"/>
      <c r="H325" s="165"/>
    </row>
    <row r="326" spans="1:8" ht="17.25" outlineLevel="1" x14ac:dyDescent="0.3">
      <c r="A326" s="203">
        <f t="shared" si="45"/>
        <v>16</v>
      </c>
      <c r="B326" s="204" t="s">
        <v>369</v>
      </c>
      <c r="C326" s="221">
        <v>990</v>
      </c>
      <c r="D326" s="91">
        <v>680</v>
      </c>
      <c r="E326" s="156">
        <f t="shared" si="43"/>
        <v>310</v>
      </c>
      <c r="F326" s="165"/>
      <c r="G326" s="165"/>
      <c r="H326" s="165"/>
    </row>
    <row r="327" spans="1:8" ht="15.75" x14ac:dyDescent="0.25">
      <c r="A327" s="200"/>
      <c r="B327" s="212" t="s">
        <v>135</v>
      </c>
      <c r="C327" s="213"/>
      <c r="D327" s="72"/>
      <c r="E327" s="72"/>
      <c r="F327" s="167"/>
      <c r="G327" s="167"/>
      <c r="H327" s="167"/>
    </row>
    <row r="328" spans="1:8" ht="15.75" x14ac:dyDescent="0.25">
      <c r="A328" s="231"/>
      <c r="B328" s="234" t="s">
        <v>136</v>
      </c>
      <c r="C328" s="233"/>
      <c r="D328" s="71"/>
      <c r="E328" s="71"/>
      <c r="F328" s="166"/>
      <c r="G328" s="166"/>
      <c r="H328" s="166"/>
    </row>
    <row r="329" spans="1:8" ht="17.25" outlineLevel="1" x14ac:dyDescent="0.3">
      <c r="A329" s="203">
        <v>1</v>
      </c>
      <c r="B329" s="204" t="s">
        <v>138</v>
      </c>
      <c r="C329" s="211">
        <v>180</v>
      </c>
      <c r="D329" s="73">
        <v>170</v>
      </c>
      <c r="E329" s="156">
        <f t="shared" ref="E329:E344" si="46">C329-D329</f>
        <v>10</v>
      </c>
      <c r="F329" s="165">
        <f>[1]Процед!O11</f>
        <v>0.57026654687609213</v>
      </c>
      <c r="G329" s="165">
        <f>[2]Процед!O11</f>
        <v>0.48189794130614177</v>
      </c>
      <c r="H329" s="165">
        <f t="shared" ref="H329:H341" si="47">G329-F329</f>
        <v>-8.8368605569950354E-2</v>
      </c>
    </row>
    <row r="330" spans="1:8" ht="17.25" outlineLevel="1" x14ac:dyDescent="0.3">
      <c r="A330" s="203">
        <f>A329+1</f>
        <v>2</v>
      </c>
      <c r="B330" s="204" t="s">
        <v>997</v>
      </c>
      <c r="C330" s="211">
        <v>260</v>
      </c>
      <c r="D330" s="73">
        <v>250</v>
      </c>
      <c r="E330" s="156">
        <f t="shared" si="46"/>
        <v>10</v>
      </c>
      <c r="F330" s="165">
        <f>[1]Процед!O12</f>
        <v>0.64083262085317028</v>
      </c>
      <c r="G330" s="165">
        <f>[2]Процед!O12</f>
        <v>0.58270661841625337</v>
      </c>
      <c r="H330" s="165">
        <f t="shared" si="47"/>
        <v>-5.8126002436916901E-2</v>
      </c>
    </row>
    <row r="331" spans="1:8" ht="17.25" outlineLevel="1" x14ac:dyDescent="0.3">
      <c r="A331" s="203">
        <f t="shared" ref="A331:A344" si="48">A330+1</f>
        <v>3</v>
      </c>
      <c r="B331" s="204" t="s">
        <v>492</v>
      </c>
      <c r="C331" s="211">
        <v>240</v>
      </c>
      <c r="D331" s="73">
        <v>230</v>
      </c>
      <c r="E331" s="156">
        <f t="shared" si="46"/>
        <v>10</v>
      </c>
      <c r="F331" s="165">
        <f>[1]Процед!O13</f>
        <v>0.56925737834151002</v>
      </c>
      <c r="G331" s="165">
        <f>[2]Процед!O13</f>
        <v>0.48045627197102442</v>
      </c>
      <c r="H331" s="165">
        <f t="shared" si="47"/>
        <v>-8.8801106370485605E-2</v>
      </c>
    </row>
    <row r="332" spans="1:8" ht="33.75" outlineLevel="1" x14ac:dyDescent="0.3">
      <c r="A332" s="203">
        <f t="shared" si="48"/>
        <v>4</v>
      </c>
      <c r="B332" s="204" t="s">
        <v>998</v>
      </c>
      <c r="C332" s="211">
        <v>350</v>
      </c>
      <c r="D332" s="73">
        <v>330</v>
      </c>
      <c r="E332" s="156">
        <f t="shared" si="46"/>
        <v>20</v>
      </c>
      <c r="F332" s="165">
        <f>[1]Процед!O14</f>
        <v>0.63899176943909841</v>
      </c>
      <c r="G332" s="165">
        <f>[2]Процед!O14</f>
        <v>0.58007683068186511</v>
      </c>
      <c r="H332" s="165">
        <f t="shared" si="47"/>
        <v>-5.8914938757233304E-2</v>
      </c>
    </row>
    <row r="333" spans="1:8" ht="17.25" outlineLevel="1" x14ac:dyDescent="0.3">
      <c r="A333" s="203">
        <f t="shared" si="48"/>
        <v>5</v>
      </c>
      <c r="B333" s="204" t="s">
        <v>137</v>
      </c>
      <c r="C333" s="211">
        <v>140</v>
      </c>
      <c r="D333" s="73">
        <v>130</v>
      </c>
      <c r="E333" s="156">
        <f t="shared" si="46"/>
        <v>10</v>
      </c>
      <c r="F333" s="165">
        <f>[1]Процед!O15</f>
        <v>0.54201447108228162</v>
      </c>
      <c r="G333" s="165">
        <f>[2]Процед!O15</f>
        <v>0.44153783302926963</v>
      </c>
      <c r="H333" s="165">
        <f t="shared" si="47"/>
        <v>-0.10047663805301199</v>
      </c>
    </row>
    <row r="334" spans="1:8" ht="17.25" outlineLevel="1" x14ac:dyDescent="0.3">
      <c r="A334" s="203">
        <f t="shared" si="48"/>
        <v>6</v>
      </c>
      <c r="B334" s="204" t="s">
        <v>999</v>
      </c>
      <c r="C334" s="211">
        <v>210</v>
      </c>
      <c r="D334" s="73">
        <v>200</v>
      </c>
      <c r="E334" s="156">
        <f t="shared" si="46"/>
        <v>10</v>
      </c>
      <c r="F334" s="165">
        <f>[1]Процед!O16</f>
        <v>0.62980061943163546</v>
      </c>
      <c r="G334" s="165">
        <f>[2]Процед!O16</f>
        <v>0.56694661638548927</v>
      </c>
      <c r="H334" s="165">
        <f t="shared" si="47"/>
        <v>-6.285400304614619E-2</v>
      </c>
    </row>
    <row r="335" spans="1:8" ht="17.25" outlineLevel="1" x14ac:dyDescent="0.3">
      <c r="A335" s="203">
        <f t="shared" si="48"/>
        <v>7</v>
      </c>
      <c r="B335" s="204" t="s">
        <v>254</v>
      </c>
      <c r="C335" s="211">
        <v>480</v>
      </c>
      <c r="D335" s="73">
        <v>390</v>
      </c>
      <c r="E335" s="156">
        <f t="shared" si="46"/>
        <v>90</v>
      </c>
      <c r="F335" s="165">
        <f>[1]Процед!O17</f>
        <v>0.62209336262641424</v>
      </c>
      <c r="G335" s="165">
        <f>[2]Процед!O17</f>
        <v>0.55593624952088772</v>
      </c>
      <c r="H335" s="165">
        <f t="shared" si="47"/>
        <v>-6.6157113105526522E-2</v>
      </c>
    </row>
    <row r="336" spans="1:8" ht="17.25" outlineLevel="1" x14ac:dyDescent="0.3">
      <c r="A336" s="203">
        <f t="shared" si="48"/>
        <v>8</v>
      </c>
      <c r="B336" s="204" t="s">
        <v>1000</v>
      </c>
      <c r="C336" s="211">
        <v>700</v>
      </c>
      <c r="D336" s="73">
        <v>580</v>
      </c>
      <c r="E336" s="156">
        <f t="shared" si="46"/>
        <v>120</v>
      </c>
      <c r="F336" s="165">
        <f>[1]Процед!O18</f>
        <v>0.69115920367360117</v>
      </c>
      <c r="G336" s="165">
        <f>[2]Процед!O18</f>
        <v>0.65460173673115474</v>
      </c>
      <c r="H336" s="165">
        <f t="shared" si="47"/>
        <v>-3.6557466942446437E-2</v>
      </c>
    </row>
    <row r="337" spans="1:10" ht="17.25" outlineLevel="1" x14ac:dyDescent="0.3">
      <c r="A337" s="203">
        <f t="shared" si="48"/>
        <v>9</v>
      </c>
      <c r="B337" s="204" t="s">
        <v>140</v>
      </c>
      <c r="C337" s="211">
        <v>310</v>
      </c>
      <c r="D337" s="73">
        <v>280</v>
      </c>
      <c r="E337" s="156">
        <f t="shared" si="46"/>
        <v>30</v>
      </c>
      <c r="F337" s="165">
        <f>[1]Процед!O19</f>
        <v>0.59652195762892557</v>
      </c>
      <c r="G337" s="165">
        <f>[2]Процед!O19</f>
        <v>0.51940567095304668</v>
      </c>
      <c r="H337" s="165">
        <f t="shared" si="47"/>
        <v>-7.7116286675878887E-2</v>
      </c>
    </row>
    <row r="338" spans="1:10" ht="17.25" outlineLevel="1" x14ac:dyDescent="0.3">
      <c r="A338" s="203">
        <f t="shared" si="48"/>
        <v>10</v>
      </c>
      <c r="B338" s="204" t="s">
        <v>1001</v>
      </c>
      <c r="C338" s="211">
        <v>500</v>
      </c>
      <c r="D338" s="73">
        <v>410</v>
      </c>
      <c r="E338" s="156">
        <f t="shared" si="46"/>
        <v>90</v>
      </c>
      <c r="F338" s="165">
        <f>[1]Процед!O20</f>
        <v>0.66196116898336355</v>
      </c>
      <c r="G338" s="165">
        <f>[2]Процед!O20</f>
        <v>0.612890258602244</v>
      </c>
      <c r="H338" s="165">
        <f t="shared" si="47"/>
        <v>-4.9070910381119548E-2</v>
      </c>
    </row>
    <row r="339" spans="1:10" ht="34.5" x14ac:dyDescent="0.3">
      <c r="A339" s="203">
        <f t="shared" si="48"/>
        <v>11</v>
      </c>
      <c r="B339" s="204" t="s">
        <v>703</v>
      </c>
      <c r="C339" s="211">
        <v>3100</v>
      </c>
      <c r="D339" s="73">
        <v>3000</v>
      </c>
      <c r="E339" s="156">
        <f t="shared" si="46"/>
        <v>100</v>
      </c>
      <c r="F339" s="165">
        <f>[1]Процед!O21</f>
        <v>0.39182678008450317</v>
      </c>
      <c r="G339" s="165">
        <f>[2]Процед!O21</f>
        <v>0.20483284588958614</v>
      </c>
      <c r="H339" s="165">
        <f t="shared" si="47"/>
        <v>-0.18699393419491703</v>
      </c>
    </row>
    <row r="340" spans="1:10" ht="34.5" collapsed="1" x14ac:dyDescent="0.3">
      <c r="A340" s="203">
        <f t="shared" si="48"/>
        <v>12</v>
      </c>
      <c r="B340" s="204" t="s">
        <v>704</v>
      </c>
      <c r="C340" s="211">
        <v>5700</v>
      </c>
      <c r="D340" s="73">
        <v>5500</v>
      </c>
      <c r="E340" s="156">
        <f t="shared" si="46"/>
        <v>200</v>
      </c>
      <c r="F340" s="165">
        <f>[1]Процед!O22</f>
        <v>0.36902149817002117</v>
      </c>
      <c r="G340" s="165">
        <f>[2]Процед!O22</f>
        <v>0.17351831328448192</v>
      </c>
      <c r="H340" s="165">
        <f t="shared" si="47"/>
        <v>-0.19550318488553925</v>
      </c>
    </row>
    <row r="341" spans="1:10" ht="34.5" collapsed="1" x14ac:dyDescent="0.3">
      <c r="A341" s="203">
        <f t="shared" si="48"/>
        <v>13</v>
      </c>
      <c r="B341" s="204" t="s">
        <v>989</v>
      </c>
      <c r="C341" s="211">
        <v>8500</v>
      </c>
      <c r="D341" s="73">
        <v>3000</v>
      </c>
      <c r="E341" s="156">
        <f t="shared" si="46"/>
        <v>5500</v>
      </c>
      <c r="F341" s="165">
        <f>[1]Процед!O22</f>
        <v>0.36902149817002117</v>
      </c>
      <c r="G341" s="165">
        <f>[2]Процед!O22</f>
        <v>0.17351831328448192</v>
      </c>
      <c r="H341" s="165">
        <f t="shared" si="47"/>
        <v>-0.19550318488553925</v>
      </c>
    </row>
    <row r="342" spans="1:10" ht="34.5" collapsed="1" x14ac:dyDescent="0.3">
      <c r="A342" s="203">
        <f t="shared" si="48"/>
        <v>14</v>
      </c>
      <c r="B342" s="204" t="s">
        <v>990</v>
      </c>
      <c r="C342" s="211">
        <v>11500</v>
      </c>
      <c r="D342" s="73">
        <v>3000</v>
      </c>
      <c r="E342" s="156">
        <f t="shared" si="46"/>
        <v>8500</v>
      </c>
      <c r="F342" s="165" t="e">
        <f>[1]Процед!O23</f>
        <v>#REF!</v>
      </c>
      <c r="G342" s="165" t="e">
        <f>[2]Процед!O23</f>
        <v>#REF!</v>
      </c>
      <c r="H342" s="165" t="e">
        <f t="shared" ref="H342:H343" si="49">G342-F342</f>
        <v>#REF!</v>
      </c>
    </row>
    <row r="343" spans="1:10" ht="34.5" collapsed="1" x14ac:dyDescent="0.3">
      <c r="A343" s="203">
        <f t="shared" si="48"/>
        <v>15</v>
      </c>
      <c r="B343" s="204" t="s">
        <v>991</v>
      </c>
      <c r="C343" s="211">
        <v>14500</v>
      </c>
      <c r="D343" s="73">
        <v>5500</v>
      </c>
      <c r="E343" s="156">
        <f t="shared" si="46"/>
        <v>9000</v>
      </c>
      <c r="F343" s="165" t="e">
        <f>[1]Процед!O24</f>
        <v>#REF!</v>
      </c>
      <c r="G343" s="165" t="e">
        <f>[2]Процед!O24</f>
        <v>#REF!</v>
      </c>
      <c r="H343" s="165" t="e">
        <f t="shared" si="49"/>
        <v>#REF!</v>
      </c>
    </row>
    <row r="344" spans="1:10" ht="17.25" collapsed="1" x14ac:dyDescent="0.3">
      <c r="A344" s="203">
        <f t="shared" si="48"/>
        <v>16</v>
      </c>
      <c r="B344" s="220" t="s">
        <v>992</v>
      </c>
      <c r="C344" s="211">
        <v>4000</v>
      </c>
      <c r="D344" s="73">
        <v>5500</v>
      </c>
      <c r="E344" s="156">
        <f t="shared" si="46"/>
        <v>-1500</v>
      </c>
      <c r="F344" s="165" t="e">
        <f>[1]Процед!O25</f>
        <v>#REF!</v>
      </c>
      <c r="G344" s="165" t="e">
        <f>[2]Процед!O25</f>
        <v>#REF!</v>
      </c>
      <c r="H344" s="165" t="e">
        <f t="shared" ref="H344" si="50">G344-F344</f>
        <v>#REF!</v>
      </c>
    </row>
    <row r="345" spans="1:10" ht="15.75" outlineLevel="1" collapsed="1" x14ac:dyDescent="0.25">
      <c r="A345" s="200"/>
      <c r="B345" s="212" t="s">
        <v>141</v>
      </c>
      <c r="C345" s="213"/>
      <c r="D345" s="72"/>
      <c r="E345" s="72"/>
      <c r="F345" s="167"/>
      <c r="G345" s="167"/>
      <c r="H345" s="167"/>
    </row>
    <row r="346" spans="1:10" ht="17.25" outlineLevel="1" x14ac:dyDescent="0.3">
      <c r="A346" s="203">
        <v>1</v>
      </c>
      <c r="B346" s="204" t="s">
        <v>144</v>
      </c>
      <c r="C346" s="211">
        <v>750</v>
      </c>
      <c r="D346" s="73">
        <v>660</v>
      </c>
      <c r="E346" s="156">
        <f t="shared" ref="E346:E352" si="51">C346-D346</f>
        <v>90</v>
      </c>
      <c r="F346" s="165">
        <f>[1]рефлекс!O12</f>
        <v>0.55162547378333604</v>
      </c>
      <c r="G346" s="165">
        <f>[2]рефлекс!O12</f>
        <v>0.50781240831649044</v>
      </c>
      <c r="H346" s="165">
        <f t="shared" ref="H346:H352" si="52">G346-F346</f>
        <v>-4.3813065466845602E-2</v>
      </c>
    </row>
    <row r="347" spans="1:10" ht="17.25" outlineLevel="1" collapsed="1" x14ac:dyDescent="0.3">
      <c r="A347" s="203">
        <f t="shared" ref="A347:A352" si="53">A346+1</f>
        <v>2</v>
      </c>
      <c r="B347" s="204" t="s">
        <v>247</v>
      </c>
      <c r="C347" s="211">
        <v>700</v>
      </c>
      <c r="D347" s="73">
        <v>660</v>
      </c>
      <c r="E347" s="156">
        <f t="shared" si="51"/>
        <v>40</v>
      </c>
      <c r="F347" s="165">
        <f>[1]рефлекс!O13</f>
        <v>0.55162547378333604</v>
      </c>
      <c r="G347" s="165">
        <f>[2]рефлекс!O13</f>
        <v>0.50781240831649044</v>
      </c>
      <c r="H347" s="165">
        <f t="shared" si="52"/>
        <v>-4.3813065466845602E-2</v>
      </c>
    </row>
    <row r="348" spans="1:10" ht="20.25" customHeight="1" outlineLevel="1" x14ac:dyDescent="0.3">
      <c r="A348" s="203">
        <f t="shared" si="53"/>
        <v>3</v>
      </c>
      <c r="B348" s="204" t="s">
        <v>248</v>
      </c>
      <c r="C348" s="211">
        <v>7000</v>
      </c>
      <c r="D348" s="73">
        <v>6050</v>
      </c>
      <c r="E348" s="156">
        <f t="shared" si="51"/>
        <v>950</v>
      </c>
      <c r="F348" s="165">
        <f>[1]рефлекс!O14</f>
        <v>0.53949208843192897</v>
      </c>
      <c r="G348" s="165">
        <f>[2]рефлекс!O14</f>
        <v>0.49047900067162281</v>
      </c>
      <c r="H348" s="165">
        <f t="shared" si="52"/>
        <v>-4.9013087760306162E-2</v>
      </c>
    </row>
    <row r="349" spans="1:10" ht="17.25" outlineLevel="1" x14ac:dyDescent="0.3">
      <c r="A349" s="203">
        <f t="shared" si="53"/>
        <v>4</v>
      </c>
      <c r="B349" s="204" t="s">
        <v>249</v>
      </c>
      <c r="C349" s="211">
        <v>700</v>
      </c>
      <c r="D349" s="73">
        <v>660</v>
      </c>
      <c r="E349" s="156">
        <f t="shared" si="51"/>
        <v>40</v>
      </c>
      <c r="F349" s="165">
        <f>[1]рефлекс!O15</f>
        <v>0.54542968674762049</v>
      </c>
      <c r="G349" s="165">
        <f>[2]рефлекс!O15</f>
        <v>0.49896128397975392</v>
      </c>
      <c r="H349" s="165">
        <f t="shared" si="52"/>
        <v>-4.6468402767866568E-2</v>
      </c>
    </row>
    <row r="350" spans="1:10" ht="17.25" outlineLevel="1" x14ac:dyDescent="0.3">
      <c r="A350" s="203">
        <f t="shared" si="53"/>
        <v>5</v>
      </c>
      <c r="B350" s="204" t="s">
        <v>250</v>
      </c>
      <c r="C350" s="211">
        <v>7000</v>
      </c>
      <c r="D350" s="73">
        <v>6050</v>
      </c>
      <c r="E350" s="156">
        <f t="shared" si="51"/>
        <v>950</v>
      </c>
      <c r="F350" s="165">
        <f>[1]рефлекс!O16</f>
        <v>0.5328759966956893</v>
      </c>
      <c r="G350" s="165">
        <f>[2]рефлекс!O16</f>
        <v>0.48102744104842332</v>
      </c>
      <c r="H350" s="165">
        <f t="shared" si="52"/>
        <v>-5.1848555647265981E-2</v>
      </c>
    </row>
    <row r="351" spans="1:10" s="23" customFormat="1" ht="34.5" outlineLevel="1" x14ac:dyDescent="0.3">
      <c r="A351" s="203">
        <f t="shared" si="53"/>
        <v>6</v>
      </c>
      <c r="B351" s="204" t="s">
        <v>142</v>
      </c>
      <c r="C351" s="211">
        <v>700</v>
      </c>
      <c r="D351" s="73">
        <v>660</v>
      </c>
      <c r="E351" s="156">
        <f t="shared" si="51"/>
        <v>40</v>
      </c>
      <c r="F351" s="165">
        <f>[1]рефлекс!O17</f>
        <v>0.56483153143702247</v>
      </c>
      <c r="G351" s="165">
        <f>[2]рефлекс!O17</f>
        <v>0.52667820496461359</v>
      </c>
      <c r="H351" s="165">
        <f t="shared" si="52"/>
        <v>-3.8153326472408877E-2</v>
      </c>
      <c r="I351" s="3"/>
      <c r="J351" s="3"/>
    </row>
    <row r="352" spans="1:10" s="23" customFormat="1" ht="17.25" outlineLevel="1" x14ac:dyDescent="0.3">
      <c r="A352" s="203">
        <f t="shared" si="53"/>
        <v>7</v>
      </c>
      <c r="B352" s="204" t="s">
        <v>143</v>
      </c>
      <c r="C352" s="219">
        <v>700</v>
      </c>
      <c r="D352" s="77">
        <v>660</v>
      </c>
      <c r="E352" s="156">
        <f t="shared" si="51"/>
        <v>40</v>
      </c>
      <c r="F352" s="165">
        <f>[1]рефлекс!O18</f>
        <v>0.59421531169401232</v>
      </c>
      <c r="G352" s="165">
        <f>[2]рефлекс!O18</f>
        <v>0.56865503390317074</v>
      </c>
      <c r="H352" s="165">
        <f t="shared" si="52"/>
        <v>-2.5560277790841579E-2</v>
      </c>
      <c r="I352" s="3"/>
      <c r="J352" s="3"/>
    </row>
    <row r="353" spans="1:10" ht="15.75" outlineLevel="1" x14ac:dyDescent="0.25">
      <c r="A353" s="200"/>
      <c r="B353" s="212" t="s">
        <v>712</v>
      </c>
      <c r="C353" s="213"/>
      <c r="D353" s="72"/>
      <c r="E353" s="72"/>
      <c r="F353" s="167"/>
      <c r="G353" s="167"/>
      <c r="H353" s="167"/>
    </row>
    <row r="354" spans="1:10" s="23" customFormat="1" ht="17.25" outlineLevel="1" x14ac:dyDescent="0.3">
      <c r="A354" s="203">
        <v>1</v>
      </c>
      <c r="B354" s="222" t="s">
        <v>712</v>
      </c>
      <c r="C354" s="211">
        <v>6700</v>
      </c>
      <c r="D354" s="73">
        <v>6500</v>
      </c>
      <c r="E354" s="156">
        <f>C354-D354</f>
        <v>200</v>
      </c>
      <c r="F354" s="165">
        <f>[1]лаеннекпунк!$O$12</f>
        <v>0.28897648791927588</v>
      </c>
      <c r="G354" s="165">
        <f>[2]лаеннекпунк!$O$12</f>
        <v>0.13259957136783279</v>
      </c>
      <c r="H354" s="165">
        <f>G354-F354</f>
        <v>-0.15637691655144309</v>
      </c>
      <c r="I354" s="3"/>
      <c r="J354" s="3"/>
    </row>
    <row r="355" spans="1:10" ht="15.75" outlineLevel="1" collapsed="1" x14ac:dyDescent="0.25">
      <c r="A355" s="200"/>
      <c r="B355" s="212" t="s">
        <v>493</v>
      </c>
      <c r="C355" s="213"/>
      <c r="D355" s="72"/>
      <c r="E355" s="72"/>
      <c r="F355" s="167"/>
      <c r="G355" s="167"/>
      <c r="H355" s="167"/>
    </row>
    <row r="356" spans="1:10" s="23" customFormat="1" ht="17.25" outlineLevel="1" x14ac:dyDescent="0.3">
      <c r="A356" s="203">
        <v>1</v>
      </c>
      <c r="B356" s="222" t="s">
        <v>494</v>
      </c>
      <c r="C356" s="211">
        <v>1350</v>
      </c>
      <c r="D356" s="73">
        <v>1100</v>
      </c>
      <c r="E356" s="156">
        <f>C356-D356</f>
        <v>250</v>
      </c>
      <c r="F356" s="165">
        <f>'[1]по Герасимову'!$O$12</f>
        <v>0.51267438871116611</v>
      </c>
      <c r="G356" s="165">
        <f>'[2]по Герасимову'!$O$12</f>
        <v>0.47534942964196181</v>
      </c>
      <c r="H356" s="165">
        <f>G356-F356</f>
        <v>-3.73249590692043E-2</v>
      </c>
      <c r="I356" s="3"/>
      <c r="J356" s="3"/>
    </row>
    <row r="357" spans="1:10" ht="15.75" outlineLevel="1" collapsed="1" x14ac:dyDescent="0.25">
      <c r="A357" s="200"/>
      <c r="B357" s="212" t="s">
        <v>152</v>
      </c>
      <c r="C357" s="213"/>
      <c r="D357" s="72"/>
      <c r="E357" s="72"/>
      <c r="F357" s="167"/>
      <c r="G357" s="167"/>
      <c r="H357" s="167"/>
    </row>
    <row r="358" spans="1:10" ht="17.25" outlineLevel="1" x14ac:dyDescent="0.3">
      <c r="A358" s="203">
        <v>1</v>
      </c>
      <c r="B358" s="204" t="s">
        <v>376</v>
      </c>
      <c r="C358" s="211">
        <v>1550</v>
      </c>
      <c r="D358" s="73">
        <v>1870</v>
      </c>
      <c r="E358" s="156">
        <f t="shared" ref="E358:E365" si="54">C358-D358</f>
        <v>-320</v>
      </c>
      <c r="F358" s="165">
        <f>[1]Вега!O10</f>
        <v>0.65656803088818327</v>
      </c>
      <c r="G358" s="165">
        <f>[2]Вега!O10</f>
        <v>0.65154863275198616</v>
      </c>
      <c r="H358" s="165">
        <f t="shared" ref="H358:H365" si="55">G358-F358</f>
        <v>-5.0193981361971174E-3</v>
      </c>
    </row>
    <row r="359" spans="1:10" ht="20.25" customHeight="1" outlineLevel="1" x14ac:dyDescent="0.3">
      <c r="A359" s="203">
        <f>A358+1</f>
        <v>2</v>
      </c>
      <c r="B359" s="204" t="s">
        <v>377</v>
      </c>
      <c r="C359" s="211">
        <v>360</v>
      </c>
      <c r="D359" s="73">
        <v>330</v>
      </c>
      <c r="E359" s="156">
        <f t="shared" si="54"/>
        <v>30</v>
      </c>
      <c r="F359" s="165">
        <f>[1]Вега!O11</f>
        <v>0.61504391903418998</v>
      </c>
      <c r="G359" s="165">
        <f>[2]Вега!O11</f>
        <v>0.59222847296056735</v>
      </c>
      <c r="H359" s="165">
        <f t="shared" si="55"/>
        <v>-2.2815446073622625E-2</v>
      </c>
    </row>
    <row r="360" spans="1:10" ht="34.5" outlineLevel="1" x14ac:dyDescent="0.3">
      <c r="A360" s="203">
        <f t="shared" ref="A360:A365" si="56">A359+1</f>
        <v>3</v>
      </c>
      <c r="B360" s="204" t="s">
        <v>327</v>
      </c>
      <c r="C360" s="211">
        <v>1550</v>
      </c>
      <c r="D360" s="73">
        <v>1870</v>
      </c>
      <c r="E360" s="156">
        <f t="shared" si="54"/>
        <v>-320</v>
      </c>
      <c r="F360" s="165">
        <f>[1]Вега!O12</f>
        <v>0.65656803088818327</v>
      </c>
      <c r="G360" s="165">
        <f>[2]Вега!O12</f>
        <v>0.65154863275198616</v>
      </c>
      <c r="H360" s="165">
        <f t="shared" si="55"/>
        <v>-5.0193981361971174E-3</v>
      </c>
    </row>
    <row r="361" spans="1:10" ht="17.25" outlineLevel="1" x14ac:dyDescent="0.3">
      <c r="A361" s="203">
        <f t="shared" si="56"/>
        <v>4</v>
      </c>
      <c r="B361" s="204" t="s">
        <v>378</v>
      </c>
      <c r="C361" s="211">
        <v>3400</v>
      </c>
      <c r="D361" s="73">
        <v>3190</v>
      </c>
      <c r="E361" s="156">
        <f t="shared" si="54"/>
        <v>210</v>
      </c>
      <c r="F361" s="165">
        <f>[1]Вега!O13</f>
        <v>0.65809834204814865</v>
      </c>
      <c r="G361" s="165">
        <f>[2]Вега!O13</f>
        <v>0.65373479155193681</v>
      </c>
      <c r="H361" s="155">
        <f t="shared" si="55"/>
        <v>-4.3635504962118432E-3</v>
      </c>
    </row>
    <row r="362" spans="1:10" ht="34.5" outlineLevel="1" x14ac:dyDescent="0.3">
      <c r="A362" s="203">
        <f t="shared" si="56"/>
        <v>5</v>
      </c>
      <c r="B362" s="204" t="s">
        <v>379</v>
      </c>
      <c r="C362" s="211">
        <v>1700</v>
      </c>
      <c r="D362" s="73">
        <v>1650</v>
      </c>
      <c r="E362" s="156">
        <f t="shared" si="54"/>
        <v>50</v>
      </c>
      <c r="F362" s="165">
        <f>[1]Вега!O14</f>
        <v>0.65763275170495228</v>
      </c>
      <c r="G362" s="165">
        <f>[2]Вега!O14</f>
        <v>0.6530696624902278</v>
      </c>
      <c r="H362" s="165">
        <f t="shared" si="55"/>
        <v>-4.5630892147244806E-3</v>
      </c>
    </row>
    <row r="363" spans="1:10" ht="34.5" outlineLevel="1" x14ac:dyDescent="0.3">
      <c r="A363" s="203">
        <f t="shared" si="56"/>
        <v>6</v>
      </c>
      <c r="B363" s="204" t="s">
        <v>380</v>
      </c>
      <c r="C363" s="211">
        <v>700</v>
      </c>
      <c r="D363" s="73">
        <v>660</v>
      </c>
      <c r="E363" s="156">
        <f t="shared" si="54"/>
        <v>40</v>
      </c>
      <c r="F363" s="165">
        <f>[1]Вега!O15</f>
        <v>0.64166193945341643</v>
      </c>
      <c r="G363" s="165">
        <f>[2]Вега!O15</f>
        <v>0.63025421641660517</v>
      </c>
      <c r="H363" s="165">
        <f t="shared" si="55"/>
        <v>-1.1407723036811257E-2</v>
      </c>
    </row>
    <row r="364" spans="1:10" ht="34.5" outlineLevel="1" x14ac:dyDescent="0.3">
      <c r="A364" s="203">
        <f t="shared" si="56"/>
        <v>7</v>
      </c>
      <c r="B364" s="204" t="s">
        <v>495</v>
      </c>
      <c r="C364" s="211">
        <v>700</v>
      </c>
      <c r="D364" s="73">
        <v>660</v>
      </c>
      <c r="E364" s="156">
        <f t="shared" si="54"/>
        <v>40</v>
      </c>
      <c r="F364" s="165">
        <f>[1]Вега!O16</f>
        <v>0.64166193945341643</v>
      </c>
      <c r="G364" s="165">
        <f>[2]Вега!O16</f>
        <v>0.63025421641660517</v>
      </c>
      <c r="H364" s="165">
        <f t="shared" si="55"/>
        <v>-1.1407723036811257E-2</v>
      </c>
    </row>
    <row r="365" spans="1:10" ht="34.5" outlineLevel="1" x14ac:dyDescent="0.3">
      <c r="A365" s="203">
        <f t="shared" si="56"/>
        <v>8</v>
      </c>
      <c r="B365" s="204" t="s">
        <v>381</v>
      </c>
      <c r="C365" s="211">
        <v>1550</v>
      </c>
      <c r="D365" s="73">
        <v>1870</v>
      </c>
      <c r="E365" s="156">
        <f t="shared" si="54"/>
        <v>-320</v>
      </c>
      <c r="F365" s="165">
        <f>[1]Вега!O17</f>
        <v>0.65656803088818327</v>
      </c>
      <c r="G365" s="165">
        <f>[2]Вега!O17</f>
        <v>0.65154863275198616</v>
      </c>
      <c r="H365" s="165">
        <f t="shared" si="55"/>
        <v>-5.0193981361971174E-3</v>
      </c>
    </row>
    <row r="366" spans="1:10" ht="15.75" outlineLevel="1" x14ac:dyDescent="0.25">
      <c r="A366" s="200"/>
      <c r="B366" s="212" t="s">
        <v>153</v>
      </c>
      <c r="C366" s="213"/>
      <c r="D366" s="72"/>
      <c r="E366" s="72"/>
      <c r="F366" s="167"/>
      <c r="G366" s="167"/>
      <c r="H366" s="167"/>
    </row>
    <row r="367" spans="1:10" ht="17.25" outlineLevel="1" x14ac:dyDescent="0.3">
      <c r="A367" s="203">
        <v>1</v>
      </c>
      <c r="B367" s="204" t="s">
        <v>496</v>
      </c>
      <c r="C367" s="211">
        <v>470</v>
      </c>
      <c r="D367" s="73">
        <v>440</v>
      </c>
      <c r="E367" s="156">
        <f t="shared" ref="E367:E372" si="57">C367-D367</f>
        <v>30</v>
      </c>
      <c r="F367" s="165">
        <f>[1]биорезон!N11</f>
        <v>0.66339698898232946</v>
      </c>
      <c r="G367" s="165">
        <f>[2]биорезон!N11</f>
        <v>0.64688028717219515</v>
      </c>
      <c r="H367" s="165">
        <f t="shared" ref="H367:H372" si="58">G367-F367</f>
        <v>-1.6516701810134315E-2</v>
      </c>
    </row>
    <row r="368" spans="1:10" ht="17.25" outlineLevel="1" x14ac:dyDescent="0.3">
      <c r="A368" s="223">
        <f>A367+1</f>
        <v>2</v>
      </c>
      <c r="B368" s="204" t="s">
        <v>251</v>
      </c>
      <c r="C368" s="211">
        <v>900</v>
      </c>
      <c r="D368" s="73">
        <v>880</v>
      </c>
      <c r="E368" s="156">
        <f t="shared" si="57"/>
        <v>20</v>
      </c>
      <c r="F368" s="165">
        <f>[1]биорезон!N12</f>
        <v>0.66695039807323853</v>
      </c>
      <c r="G368" s="165">
        <f>[2]биорезон!N12</f>
        <v>0.65195658587349381</v>
      </c>
      <c r="H368" s="165">
        <f t="shared" si="58"/>
        <v>-1.4993812199744716E-2</v>
      </c>
    </row>
    <row r="369" spans="1:8" ht="17.25" outlineLevel="1" x14ac:dyDescent="0.3">
      <c r="A369" s="223">
        <f>A368+1</f>
        <v>3</v>
      </c>
      <c r="B369" s="204" t="s">
        <v>252</v>
      </c>
      <c r="C369" s="211">
        <v>1200</v>
      </c>
      <c r="D369" s="73">
        <v>1160</v>
      </c>
      <c r="E369" s="156">
        <f t="shared" si="57"/>
        <v>40</v>
      </c>
      <c r="F369" s="165">
        <f>[1]биорезон!N13</f>
        <v>0.6634726481698725</v>
      </c>
      <c r="G369" s="165">
        <f>[2]биорезон!N13</f>
        <v>0.6469883717258279</v>
      </c>
      <c r="H369" s="165">
        <f t="shared" si="58"/>
        <v>-1.6484276444044599E-2</v>
      </c>
    </row>
    <row r="370" spans="1:8" ht="17.25" outlineLevel="1" x14ac:dyDescent="0.3">
      <c r="A370" s="223">
        <f>A369+1</f>
        <v>4</v>
      </c>
      <c r="B370" s="204" t="s">
        <v>373</v>
      </c>
      <c r="C370" s="211">
        <v>480</v>
      </c>
      <c r="D370" s="73">
        <v>440</v>
      </c>
      <c r="E370" s="156">
        <f t="shared" si="57"/>
        <v>40</v>
      </c>
      <c r="F370" s="165">
        <f>[1]биорезон!N14</f>
        <v>0.66339698898232946</v>
      </c>
      <c r="G370" s="165">
        <f>[2]биорезон!N14</f>
        <v>0.64688028717219515</v>
      </c>
      <c r="H370" s="165">
        <f t="shared" si="58"/>
        <v>-1.6516701810134315E-2</v>
      </c>
    </row>
    <row r="371" spans="1:8" ht="17.25" outlineLevel="1" x14ac:dyDescent="0.3">
      <c r="A371" s="223">
        <f>A370+1</f>
        <v>5</v>
      </c>
      <c r="B371" s="204" t="s">
        <v>374</v>
      </c>
      <c r="C371" s="211">
        <v>1000</v>
      </c>
      <c r="D371" s="73">
        <v>990</v>
      </c>
      <c r="E371" s="156">
        <f t="shared" si="57"/>
        <v>10</v>
      </c>
      <c r="F371" s="165">
        <f>[1]биорезон!N15</f>
        <v>0.68480752836583703</v>
      </c>
      <c r="G371" s="165">
        <f>[2]биорезон!N15</f>
        <v>0.67746677200577721</v>
      </c>
      <c r="H371" s="165">
        <f t="shared" si="58"/>
        <v>-7.3407563600598191E-3</v>
      </c>
    </row>
    <row r="372" spans="1:8" ht="17.25" outlineLevel="1" x14ac:dyDescent="0.3">
      <c r="A372" s="223">
        <f>A371+1</f>
        <v>6</v>
      </c>
      <c r="B372" s="204" t="s">
        <v>375</v>
      </c>
      <c r="C372" s="211">
        <v>700</v>
      </c>
      <c r="D372" s="73">
        <v>660</v>
      </c>
      <c r="E372" s="156">
        <f t="shared" si="57"/>
        <v>40</v>
      </c>
      <c r="F372" s="165">
        <f>[1]биорезон!N16</f>
        <v>0.67624331261243387</v>
      </c>
      <c r="G372" s="165">
        <f>[2]биорезон!N16</f>
        <v>0.66523217807234436</v>
      </c>
      <c r="H372" s="165">
        <f t="shared" si="58"/>
        <v>-1.1011134540089507E-2</v>
      </c>
    </row>
    <row r="373" spans="1:8" ht="15.75" outlineLevel="1" x14ac:dyDescent="0.25">
      <c r="A373" s="200"/>
      <c r="B373" s="212" t="s">
        <v>145</v>
      </c>
      <c r="C373" s="213"/>
      <c r="D373" s="72"/>
      <c r="E373" s="72"/>
      <c r="F373" s="167"/>
      <c r="G373" s="167"/>
      <c r="H373" s="167"/>
    </row>
    <row r="374" spans="1:8" ht="17.25" outlineLevel="1" x14ac:dyDescent="0.3">
      <c r="A374" s="223">
        <v>1</v>
      </c>
      <c r="B374" s="204" t="s">
        <v>366</v>
      </c>
      <c r="C374" s="211">
        <v>650</v>
      </c>
      <c r="D374" s="73">
        <v>620</v>
      </c>
      <c r="E374" s="156">
        <f t="shared" ref="E374:E380" si="59">C374-D374</f>
        <v>30</v>
      </c>
      <c r="F374" s="165">
        <f>'[1]лор каб.'!O11</f>
        <v>0.54730383399660099</v>
      </c>
      <c r="G374" s="165">
        <f>'[2]лор каб.'!O11</f>
        <v>0.46969978004972579</v>
      </c>
      <c r="H374" s="165">
        <f t="shared" ref="H374:H380" si="60">G374-F374</f>
        <v>-7.7604053946875196E-2</v>
      </c>
    </row>
    <row r="375" spans="1:8" ht="17.25" outlineLevel="1" x14ac:dyDescent="0.3">
      <c r="A375" s="223">
        <f t="shared" ref="A375:A380" si="61">A374+1</f>
        <v>2</v>
      </c>
      <c r="B375" s="204" t="s">
        <v>146</v>
      </c>
      <c r="C375" s="211">
        <v>130</v>
      </c>
      <c r="D375" s="73">
        <v>120</v>
      </c>
      <c r="E375" s="156">
        <f t="shared" si="59"/>
        <v>10</v>
      </c>
      <c r="F375" s="165">
        <f>'[1]лор каб.'!O12</f>
        <v>0.5917341965268349</v>
      </c>
      <c r="G375" s="165">
        <f>'[2]лор каб.'!O12</f>
        <v>0.53675239699246169</v>
      </c>
      <c r="H375" s="165">
        <f t="shared" si="60"/>
        <v>-5.498179953437321E-2</v>
      </c>
    </row>
    <row r="376" spans="1:8" ht="17.25" outlineLevel="1" x14ac:dyDescent="0.3">
      <c r="A376" s="223">
        <f t="shared" si="61"/>
        <v>3</v>
      </c>
      <c r="B376" s="204" t="s">
        <v>147</v>
      </c>
      <c r="C376" s="211">
        <v>180</v>
      </c>
      <c r="D376" s="73">
        <v>170</v>
      </c>
      <c r="E376" s="156">
        <f t="shared" si="59"/>
        <v>10</v>
      </c>
      <c r="F376" s="165">
        <f>'[1]лор каб.'!O13</f>
        <v>0.65754518354649605</v>
      </c>
      <c r="G376" s="165">
        <f>'[2]лор каб.'!O13</f>
        <v>0.62718742226386159</v>
      </c>
      <c r="H376" s="165">
        <f t="shared" si="60"/>
        <v>-3.0357761282634455E-2</v>
      </c>
    </row>
    <row r="377" spans="1:8" ht="17.25" outlineLevel="1" x14ac:dyDescent="0.3">
      <c r="A377" s="223">
        <f t="shared" si="61"/>
        <v>4</v>
      </c>
      <c r="B377" s="204" t="s">
        <v>148</v>
      </c>
      <c r="C377" s="211">
        <v>250</v>
      </c>
      <c r="D377" s="73">
        <v>230</v>
      </c>
      <c r="E377" s="156">
        <f t="shared" si="59"/>
        <v>20</v>
      </c>
      <c r="F377" s="165">
        <f>'[1]лор каб.'!O14</f>
        <v>0.58795105595186081</v>
      </c>
      <c r="G377" s="165">
        <f>'[2]лор каб.'!O14</f>
        <v>0.52776723998581121</v>
      </c>
      <c r="H377" s="165">
        <f t="shared" si="60"/>
        <v>-6.0183815966049603E-2</v>
      </c>
    </row>
    <row r="378" spans="1:8" ht="17.25" outlineLevel="1" x14ac:dyDescent="0.3">
      <c r="A378" s="223">
        <f t="shared" si="61"/>
        <v>5</v>
      </c>
      <c r="B378" s="204" t="s">
        <v>149</v>
      </c>
      <c r="C378" s="211">
        <v>540</v>
      </c>
      <c r="D378" s="73">
        <v>450</v>
      </c>
      <c r="E378" s="156">
        <f t="shared" si="59"/>
        <v>90</v>
      </c>
      <c r="F378" s="165">
        <f>'[1]лор каб.'!O15</f>
        <v>0.57227988217201986</v>
      </c>
      <c r="G378" s="165">
        <f>'[2]лор каб.'!O15</f>
        <v>0.5053798488717528</v>
      </c>
      <c r="H378" s="165">
        <f t="shared" si="60"/>
        <v>-6.6900033300267059E-2</v>
      </c>
    </row>
    <row r="379" spans="1:8" ht="17.25" outlineLevel="1" x14ac:dyDescent="0.3">
      <c r="A379" s="223">
        <f t="shared" si="61"/>
        <v>6</v>
      </c>
      <c r="B379" s="204" t="s">
        <v>150</v>
      </c>
      <c r="C379" s="211">
        <v>500</v>
      </c>
      <c r="D379" s="73">
        <v>460</v>
      </c>
      <c r="E379" s="156">
        <f t="shared" si="59"/>
        <v>40</v>
      </c>
      <c r="F379" s="165">
        <f>'[1]лор каб.'!O16</f>
        <v>0.42642333775718161</v>
      </c>
      <c r="G379" s="165">
        <f>'[2]лор каб.'!O16</f>
        <v>0.29701335685055541</v>
      </c>
      <c r="H379" s="165">
        <f t="shared" si="60"/>
        <v>-0.1294099809066262</v>
      </c>
    </row>
    <row r="380" spans="1:8" ht="34.5" outlineLevel="1" x14ac:dyDescent="0.3">
      <c r="A380" s="223">
        <f t="shared" si="61"/>
        <v>7</v>
      </c>
      <c r="B380" s="204" t="s">
        <v>151</v>
      </c>
      <c r="C380" s="211">
        <v>450</v>
      </c>
      <c r="D380" s="73">
        <v>420</v>
      </c>
      <c r="E380" s="156">
        <f t="shared" si="59"/>
        <v>30</v>
      </c>
      <c r="F380" s="165">
        <f>'[1]лор каб.'!O17</f>
        <v>0.62744672346970043</v>
      </c>
      <c r="G380" s="165">
        <f>'[2]лор каб.'!O17</f>
        <v>0.58418962215415371</v>
      </c>
      <c r="H380" s="165">
        <f t="shared" si="60"/>
        <v>-4.325710131554672E-2</v>
      </c>
    </row>
    <row r="381" spans="1:8" ht="15.75" outlineLevel="1" collapsed="1" x14ac:dyDescent="0.25">
      <c r="A381" s="200"/>
      <c r="B381" s="212" t="s">
        <v>154</v>
      </c>
      <c r="C381" s="213"/>
      <c r="D381" s="72"/>
      <c r="E381" s="72"/>
      <c r="F381" s="167"/>
      <c r="G381" s="167"/>
      <c r="H381" s="167"/>
    </row>
    <row r="382" spans="1:8" ht="17.25" outlineLevel="1" x14ac:dyDescent="0.3">
      <c r="A382" s="203">
        <v>1</v>
      </c>
      <c r="B382" s="204" t="s">
        <v>155</v>
      </c>
      <c r="C382" s="219">
        <v>1300</v>
      </c>
      <c r="D382" s="77">
        <v>1000</v>
      </c>
      <c r="E382" s="156">
        <f>C382-D382</f>
        <v>300</v>
      </c>
      <c r="F382" s="165">
        <f>[1]вытяж!P11</f>
        <v>0.58876086794774929</v>
      </c>
      <c r="G382" s="165">
        <f>[2]вытяж!P11</f>
        <v>0.56034782855136633</v>
      </c>
      <c r="H382" s="165">
        <f>G382-F382</f>
        <v>-2.8413039396382955E-2</v>
      </c>
    </row>
    <row r="383" spans="1:8" ht="17.25" outlineLevel="1" x14ac:dyDescent="0.3">
      <c r="A383" s="203">
        <v>2</v>
      </c>
      <c r="B383" s="204" t="s">
        <v>156</v>
      </c>
      <c r="C383" s="219">
        <v>350</v>
      </c>
      <c r="D383" s="77">
        <v>330</v>
      </c>
      <c r="E383" s="156">
        <f>C383-D383</f>
        <v>20</v>
      </c>
      <c r="F383" s="165">
        <f>[1]вытяж!P12</f>
        <v>0.60290459788295181</v>
      </c>
      <c r="G383" s="165">
        <f>[2]вытяж!P12</f>
        <v>0.57128058560165562</v>
      </c>
      <c r="H383" s="165">
        <f>G383-F383</f>
        <v>-3.1624012281296188E-2</v>
      </c>
    </row>
    <row r="384" spans="1:8" ht="15.75" outlineLevel="1" collapsed="1" x14ac:dyDescent="0.25">
      <c r="A384" s="200"/>
      <c r="B384" s="212" t="s">
        <v>157</v>
      </c>
      <c r="C384" s="213"/>
      <c r="D384" s="72"/>
      <c r="E384" s="72"/>
      <c r="F384" s="167"/>
      <c r="G384" s="167"/>
      <c r="H384" s="167"/>
    </row>
    <row r="385" spans="1:10" ht="17.25" outlineLevel="1" x14ac:dyDescent="0.3">
      <c r="A385" s="203">
        <v>1</v>
      </c>
      <c r="B385" s="204" t="s">
        <v>158</v>
      </c>
      <c r="C385" s="219">
        <v>1100</v>
      </c>
      <c r="D385" s="77">
        <v>950</v>
      </c>
      <c r="E385" s="156">
        <f>C385-D385</f>
        <v>150</v>
      </c>
      <c r="F385" s="165">
        <f>'[1]ударно-волн.'!$O$12</f>
        <v>0.7167286725904537</v>
      </c>
      <c r="G385" s="165">
        <f>'[2]ударно-волн.'!$O$12</f>
        <v>0.70658383518380119</v>
      </c>
      <c r="H385" s="165">
        <f>G385-F385</f>
        <v>-1.0144837406652507E-2</v>
      </c>
    </row>
    <row r="386" spans="1:10" ht="15.75" outlineLevel="1" collapsed="1" x14ac:dyDescent="0.25">
      <c r="A386" s="200"/>
      <c r="B386" s="212" t="s">
        <v>340</v>
      </c>
      <c r="C386" s="213"/>
      <c r="D386" s="72"/>
      <c r="E386" s="72"/>
      <c r="F386" s="167"/>
      <c r="G386" s="167"/>
      <c r="H386" s="167"/>
    </row>
    <row r="387" spans="1:10" ht="17.25" outlineLevel="1" collapsed="1" x14ac:dyDescent="0.3">
      <c r="A387" s="203">
        <v>1</v>
      </c>
      <c r="B387" s="204" t="s">
        <v>333</v>
      </c>
      <c r="C387" s="208">
        <v>530</v>
      </c>
      <c r="D387" s="64">
        <v>500</v>
      </c>
      <c r="E387" s="156">
        <f>C387-D387</f>
        <v>30</v>
      </c>
      <c r="F387" s="165">
        <f>[1]Магнитотурб!$N$11</f>
        <v>0.6094834881890131</v>
      </c>
      <c r="G387" s="165">
        <f>[2]Магнитотурб!$N$11</f>
        <v>0.54204328603888607</v>
      </c>
      <c r="H387" s="165">
        <f>G387-F387</f>
        <v>-6.7440202150127027E-2</v>
      </c>
    </row>
    <row r="388" spans="1:10" ht="15.75" outlineLevel="1" collapsed="1" x14ac:dyDescent="0.25">
      <c r="A388" s="200"/>
      <c r="B388" s="212" t="s">
        <v>341</v>
      </c>
      <c r="C388" s="213"/>
      <c r="D388" s="72"/>
      <c r="E388" s="72"/>
      <c r="F388" s="167"/>
      <c r="G388" s="167"/>
      <c r="H388" s="167"/>
    </row>
    <row r="389" spans="1:10" ht="17.25" outlineLevel="1" x14ac:dyDescent="0.3">
      <c r="A389" s="203">
        <v>1</v>
      </c>
      <c r="B389" s="204" t="s">
        <v>329</v>
      </c>
      <c r="C389" s="211">
        <v>410</v>
      </c>
      <c r="D389" s="73">
        <v>380</v>
      </c>
      <c r="E389" s="156">
        <f>C389-D389</f>
        <v>30</v>
      </c>
      <c r="F389" s="165">
        <f>[1]гирудо!$R11</f>
        <v>0.36512338006351858</v>
      </c>
      <c r="G389" s="165">
        <f>[2]гирудо!$R11</f>
        <v>0.24138084585960812</v>
      </c>
      <c r="H389" s="165">
        <f>G389-F389</f>
        <v>-0.12374253420391046</v>
      </c>
    </row>
    <row r="390" spans="1:10" ht="17.25" outlineLevel="1" x14ac:dyDescent="0.3">
      <c r="A390" s="203">
        <v>2</v>
      </c>
      <c r="B390" s="204" t="s">
        <v>654</v>
      </c>
      <c r="C390" s="211">
        <v>2050</v>
      </c>
      <c r="D390" s="73">
        <v>1900</v>
      </c>
      <c r="E390" s="156">
        <f>C390-D390</f>
        <v>150</v>
      </c>
      <c r="F390" s="165">
        <f>[1]гирудо!$R12</f>
        <v>0.38017349469393535</v>
      </c>
      <c r="G390" s="165">
        <f>[2]гирудо!$R12</f>
        <v>0.26288100961734623</v>
      </c>
      <c r="H390" s="165">
        <f>G390-F390</f>
        <v>-0.11729248507658913</v>
      </c>
    </row>
    <row r="391" spans="1:10" ht="15.75" outlineLevel="1" x14ac:dyDescent="0.25">
      <c r="A391" s="200"/>
      <c r="B391" s="212" t="s">
        <v>504</v>
      </c>
      <c r="C391" s="213"/>
      <c r="D391" s="72"/>
      <c r="E391" s="72"/>
      <c r="F391" s="167"/>
      <c r="G391" s="167"/>
      <c r="H391" s="167"/>
    </row>
    <row r="392" spans="1:10" s="4" customFormat="1" ht="17.25" outlineLevel="1" x14ac:dyDescent="0.3">
      <c r="A392" s="203">
        <v>1</v>
      </c>
      <c r="B392" s="204" t="s">
        <v>505</v>
      </c>
      <c r="C392" s="215">
        <v>2000</v>
      </c>
      <c r="D392" s="74">
        <v>700</v>
      </c>
      <c r="E392" s="156">
        <f t="shared" ref="E392:E400" si="62">C392-D392</f>
        <v>1300</v>
      </c>
      <c r="F392" s="165">
        <f>[1]реабилит!O12</f>
        <v>0.24877714654664579</v>
      </c>
      <c r="G392" s="165">
        <f>[2]реабилит!O12</f>
        <v>0.24413879797836119</v>
      </c>
      <c r="H392" s="165">
        <f t="shared" ref="H392:H398" si="63">G392-F392</f>
        <v>-4.6383485682846004E-3</v>
      </c>
      <c r="I392" s="3"/>
      <c r="J392" s="3"/>
    </row>
    <row r="393" spans="1:10" s="4" customFormat="1" ht="17.25" outlineLevel="1" x14ac:dyDescent="0.3">
      <c r="A393" s="203"/>
      <c r="B393" s="204" t="s">
        <v>506</v>
      </c>
      <c r="C393" s="215">
        <v>1200</v>
      </c>
      <c r="D393" s="74">
        <v>500</v>
      </c>
      <c r="E393" s="156">
        <f t="shared" si="62"/>
        <v>700</v>
      </c>
      <c r="F393" s="165">
        <f>[1]реабилит!O13</f>
        <v>0.24586860432931446</v>
      </c>
      <c r="G393" s="165">
        <f>[2]реабилит!O13</f>
        <v>0.23998373766788786</v>
      </c>
      <c r="H393" s="165">
        <f t="shared" si="63"/>
        <v>-5.8848666614265965E-3</v>
      </c>
      <c r="I393" s="3"/>
      <c r="J393" s="3"/>
    </row>
    <row r="394" spans="1:10" s="4" customFormat="1" ht="17.25" outlineLevel="1" x14ac:dyDescent="0.3">
      <c r="A394" s="203">
        <v>2</v>
      </c>
      <c r="B394" s="204" t="s">
        <v>507</v>
      </c>
      <c r="C394" s="215">
        <v>3450</v>
      </c>
      <c r="D394" s="74">
        <v>2800</v>
      </c>
      <c r="E394" s="156">
        <f t="shared" si="62"/>
        <v>650</v>
      </c>
      <c r="F394" s="165">
        <f>[1]реабилит!O14</f>
        <v>0.24857288204333158</v>
      </c>
      <c r="G394" s="165">
        <f>[2]реабилит!O14</f>
        <v>0.24384699154505535</v>
      </c>
      <c r="H394" s="165">
        <f t="shared" si="63"/>
        <v>-4.7258904982762362E-3</v>
      </c>
      <c r="I394" s="3"/>
      <c r="J394" s="3"/>
    </row>
    <row r="395" spans="1:10" s="4" customFormat="1" ht="17.25" outlineLevel="1" x14ac:dyDescent="0.3">
      <c r="A395" s="203"/>
      <c r="B395" s="204" t="s">
        <v>508</v>
      </c>
      <c r="C395" s="215">
        <v>2000</v>
      </c>
      <c r="D395" s="74">
        <v>1500</v>
      </c>
      <c r="E395" s="156">
        <f t="shared" si="62"/>
        <v>500</v>
      </c>
      <c r="F395" s="165">
        <f>[1]реабилит!O15</f>
        <v>0.24044766680068122</v>
      </c>
      <c r="G395" s="165">
        <f>[2]реабилит!O15</f>
        <v>0.232239541198412</v>
      </c>
      <c r="H395" s="165">
        <f t="shared" si="63"/>
        <v>-8.2081256022692173E-3</v>
      </c>
      <c r="I395" s="3"/>
      <c r="J395" s="3"/>
    </row>
    <row r="396" spans="1:10" s="4" customFormat="1" ht="34.5" outlineLevel="1" x14ac:dyDescent="0.3">
      <c r="A396" s="203">
        <v>3</v>
      </c>
      <c r="B396" s="204" t="s">
        <v>509</v>
      </c>
      <c r="C396" s="215">
        <v>6000</v>
      </c>
      <c r="D396" s="74">
        <v>5000</v>
      </c>
      <c r="E396" s="156">
        <f t="shared" si="62"/>
        <v>1000</v>
      </c>
      <c r="F396" s="165">
        <f>[1]реабилит!O16</f>
        <v>0.25073467426040025</v>
      </c>
      <c r="G396" s="165">
        <f>[2]реабилит!O16</f>
        <v>0.24693526614086803</v>
      </c>
      <c r="H396" s="165">
        <f t="shared" si="63"/>
        <v>-3.7994081195322216E-3</v>
      </c>
      <c r="I396" s="3"/>
      <c r="J396" s="3"/>
    </row>
    <row r="397" spans="1:10" s="4" customFormat="1" ht="17.25" outlineLevel="1" x14ac:dyDescent="0.3">
      <c r="A397" s="203">
        <v>4</v>
      </c>
      <c r="B397" s="204" t="s">
        <v>510</v>
      </c>
      <c r="C397" s="215">
        <v>2200</v>
      </c>
      <c r="D397" s="74">
        <v>1800</v>
      </c>
      <c r="E397" s="156">
        <f t="shared" si="62"/>
        <v>400</v>
      </c>
      <c r="F397" s="165">
        <f>[1]реабилит!O17</f>
        <v>0.24305934312867603</v>
      </c>
      <c r="G397" s="165">
        <f>[2]реабилит!O17</f>
        <v>0.23597050738126155</v>
      </c>
      <c r="H397" s="165">
        <f t="shared" si="63"/>
        <v>-7.0888357474144792E-3</v>
      </c>
      <c r="I397" s="3"/>
      <c r="J397" s="3"/>
    </row>
    <row r="398" spans="1:10" s="4" customFormat="1" ht="17.25" outlineLevel="1" x14ac:dyDescent="0.3">
      <c r="A398" s="203"/>
      <c r="B398" s="204" t="s">
        <v>511</v>
      </c>
      <c r="C398" s="215">
        <v>1800</v>
      </c>
      <c r="D398" s="74">
        <v>1500</v>
      </c>
      <c r="E398" s="156">
        <f t="shared" si="62"/>
        <v>300</v>
      </c>
      <c r="F398" s="165">
        <f>[1]реабилит!O18</f>
        <v>0.23938365051890553</v>
      </c>
      <c r="G398" s="165">
        <f>[2]реабилит!O18</f>
        <v>0.23071951793873244</v>
      </c>
      <c r="H398" s="165">
        <f t="shared" si="63"/>
        <v>-8.6641325801730951E-3</v>
      </c>
      <c r="I398" s="3"/>
      <c r="J398" s="3"/>
    </row>
    <row r="399" spans="1:10" s="4" customFormat="1" ht="16.5" customHeight="1" outlineLevel="1" collapsed="1" x14ac:dyDescent="0.3">
      <c r="A399" s="203"/>
      <c r="B399" s="204" t="s">
        <v>751</v>
      </c>
      <c r="C399" s="215">
        <v>2000</v>
      </c>
      <c r="D399" s="74">
        <v>1500</v>
      </c>
      <c r="E399" s="156">
        <f t="shared" si="62"/>
        <v>500</v>
      </c>
      <c r="F399" s="165" t="e">
        <f>[1]реабилит!O19</f>
        <v>#REF!</v>
      </c>
      <c r="G399" s="165" t="e">
        <f>[2]реабилит!O19</f>
        <v>#REF!</v>
      </c>
      <c r="H399" s="165" t="e">
        <f>G399-F399</f>
        <v>#REF!</v>
      </c>
      <c r="I399" s="3"/>
      <c r="J399" s="3"/>
    </row>
    <row r="400" spans="1:10" s="4" customFormat="1" ht="16.5" customHeight="1" outlineLevel="1" x14ac:dyDescent="0.3">
      <c r="A400" s="203"/>
      <c r="B400" s="204" t="s">
        <v>797</v>
      </c>
      <c r="C400" s="215">
        <v>700</v>
      </c>
      <c r="D400" s="74">
        <v>1500</v>
      </c>
      <c r="E400" s="156">
        <f t="shared" si="62"/>
        <v>-800</v>
      </c>
      <c r="F400" s="165" t="e">
        <f>[1]реабилит!O20</f>
        <v>#REF!</v>
      </c>
      <c r="G400" s="165" t="e">
        <f>[2]реабилит!O20</f>
        <v>#REF!</v>
      </c>
      <c r="H400" s="165" t="e">
        <f>G400-F400</f>
        <v>#REF!</v>
      </c>
      <c r="I400" s="3"/>
      <c r="J400" s="3"/>
    </row>
    <row r="401" spans="1:10" ht="15.75" outlineLevel="1" collapsed="1" x14ac:dyDescent="0.25">
      <c r="A401" s="200"/>
      <c r="B401" s="212" t="s">
        <v>819</v>
      </c>
      <c r="C401" s="213"/>
      <c r="D401" s="72"/>
      <c r="E401" s="72"/>
      <c r="F401" s="167"/>
      <c r="G401" s="167"/>
      <c r="H401" s="167"/>
    </row>
    <row r="402" spans="1:10" ht="17.25" outlineLevel="1" collapsed="1" x14ac:dyDescent="0.3">
      <c r="A402" s="203">
        <v>1</v>
      </c>
      <c r="B402" s="217" t="s">
        <v>823</v>
      </c>
      <c r="C402" s="211">
        <v>800</v>
      </c>
      <c r="D402" s="73">
        <v>3500</v>
      </c>
      <c r="E402" s="156">
        <f>C402-D402</f>
        <v>-2700</v>
      </c>
      <c r="F402" s="165">
        <f>[1]плазмолифт!$O$12</f>
        <v>0.36142496592175288</v>
      </c>
      <c r="G402" s="165">
        <f>[2]плазмолифт!$O$12</f>
        <v>0.23764282565708564</v>
      </c>
      <c r="H402" s="165">
        <f>G402-F402</f>
        <v>-0.12378214026466725</v>
      </c>
    </row>
    <row r="403" spans="1:10" ht="17.25" outlineLevel="1" x14ac:dyDescent="0.3">
      <c r="A403" s="203">
        <v>2</v>
      </c>
      <c r="B403" s="217" t="s">
        <v>824</v>
      </c>
      <c r="C403" s="211">
        <v>1200</v>
      </c>
      <c r="D403" s="73">
        <v>3500</v>
      </c>
      <c r="E403" s="156">
        <f>C403-D403</f>
        <v>-2300</v>
      </c>
      <c r="F403" s="165">
        <f>[1]плазмолифт!$O$12</f>
        <v>0.36142496592175288</v>
      </c>
      <c r="G403" s="165">
        <f>[2]плазмолифт!$O$12</f>
        <v>0.23764282565708564</v>
      </c>
      <c r="H403" s="165">
        <f>G403-F403</f>
        <v>-0.12378214026466725</v>
      </c>
    </row>
    <row r="404" spans="1:10" ht="17.25" outlineLevel="1" x14ac:dyDescent="0.3">
      <c r="A404" s="203">
        <v>3</v>
      </c>
      <c r="B404" s="217" t="s">
        <v>828</v>
      </c>
      <c r="C404" s="221">
        <v>800</v>
      </c>
      <c r="D404" s="73"/>
      <c r="E404" s="156"/>
      <c r="F404" s="165"/>
      <c r="G404" s="165"/>
      <c r="H404" s="165"/>
    </row>
    <row r="405" spans="1:10" ht="17.25" outlineLevel="1" x14ac:dyDescent="0.3">
      <c r="A405" s="203">
        <f>A404+1</f>
        <v>4</v>
      </c>
      <c r="B405" s="217" t="s">
        <v>829</v>
      </c>
      <c r="C405" s="221">
        <v>1200</v>
      </c>
      <c r="D405" s="73"/>
      <c r="E405" s="156"/>
      <c r="F405" s="165"/>
      <c r="G405" s="165"/>
      <c r="H405" s="165"/>
    </row>
    <row r="406" spans="1:10" ht="17.25" outlineLevel="1" x14ac:dyDescent="0.3">
      <c r="A406" s="203">
        <f t="shared" ref="A406:A411" si="64">A405+1</f>
        <v>5</v>
      </c>
      <c r="B406" s="217" t="s">
        <v>830</v>
      </c>
      <c r="C406" s="221">
        <v>1000</v>
      </c>
      <c r="D406" s="73"/>
      <c r="E406" s="156"/>
      <c r="F406" s="165"/>
      <c r="G406" s="165"/>
      <c r="H406" s="165"/>
    </row>
    <row r="407" spans="1:10" ht="17.25" outlineLevel="1" x14ac:dyDescent="0.3">
      <c r="A407" s="203">
        <f t="shared" si="64"/>
        <v>6</v>
      </c>
      <c r="B407" s="217" t="s">
        <v>831</v>
      </c>
      <c r="C407" s="221">
        <v>500</v>
      </c>
      <c r="D407" s="73"/>
      <c r="E407" s="156"/>
      <c r="F407" s="165"/>
      <c r="G407" s="165"/>
      <c r="H407" s="165"/>
    </row>
    <row r="408" spans="1:10" ht="17.25" outlineLevel="1" x14ac:dyDescent="0.3">
      <c r="A408" s="203">
        <f t="shared" si="64"/>
        <v>7</v>
      </c>
      <c r="B408" s="217" t="s">
        <v>832</v>
      </c>
      <c r="C408" s="221">
        <v>700</v>
      </c>
      <c r="D408" s="73"/>
      <c r="E408" s="156"/>
      <c r="F408" s="165"/>
      <c r="G408" s="165"/>
      <c r="H408" s="165"/>
    </row>
    <row r="409" spans="1:10" ht="17.25" outlineLevel="1" collapsed="1" x14ac:dyDescent="0.3">
      <c r="A409" s="203">
        <f t="shared" si="64"/>
        <v>8</v>
      </c>
      <c r="B409" s="217" t="s">
        <v>833</v>
      </c>
      <c r="C409" s="221">
        <v>500</v>
      </c>
      <c r="D409" s="73"/>
      <c r="E409" s="156"/>
      <c r="F409" s="165"/>
      <c r="G409" s="165"/>
      <c r="H409" s="165"/>
    </row>
    <row r="410" spans="1:10" s="4" customFormat="1" ht="17.25" outlineLevel="1" x14ac:dyDescent="0.3">
      <c r="A410" s="203">
        <f t="shared" si="64"/>
        <v>9</v>
      </c>
      <c r="B410" s="204" t="s">
        <v>889</v>
      </c>
      <c r="C410" s="211">
        <v>750</v>
      </c>
      <c r="D410" s="73">
        <v>720</v>
      </c>
      <c r="E410" s="156">
        <f>C410-D410</f>
        <v>30</v>
      </c>
      <c r="F410" s="165" t="e">
        <f>[1]консультации!#REF!</f>
        <v>#REF!</v>
      </c>
      <c r="G410" s="165" t="e">
        <f>[2]консультации!#REF!</f>
        <v>#REF!</v>
      </c>
      <c r="H410" s="165" t="e">
        <f t="shared" ref="H410" si="65">G410-F410</f>
        <v>#REF!</v>
      </c>
      <c r="I410" s="3"/>
      <c r="J410" s="3"/>
    </row>
    <row r="411" spans="1:10" s="4" customFormat="1" ht="17.25" outlineLevel="1" collapsed="1" x14ac:dyDescent="0.3">
      <c r="A411" s="203">
        <f t="shared" si="64"/>
        <v>10</v>
      </c>
      <c r="B411" s="204" t="s">
        <v>890</v>
      </c>
      <c r="C411" s="211">
        <v>520</v>
      </c>
      <c r="D411" s="73">
        <v>720</v>
      </c>
      <c r="E411" s="156">
        <f>C411-D411</f>
        <v>-200</v>
      </c>
      <c r="F411" s="165" t="e">
        <f>[1]консультации!#REF!</f>
        <v>#REF!</v>
      </c>
      <c r="G411" s="165" t="e">
        <f>[2]консультации!#REF!</f>
        <v>#REF!</v>
      </c>
      <c r="H411" s="165" t="e">
        <f t="shared" ref="H411" si="66">G411-F411</f>
        <v>#REF!</v>
      </c>
      <c r="I411" s="3"/>
      <c r="J411" s="3"/>
    </row>
    <row r="412" spans="1:10" ht="15.75" outlineLevel="1" x14ac:dyDescent="0.25">
      <c r="A412" s="200"/>
      <c r="B412" s="212" t="s">
        <v>734</v>
      </c>
      <c r="C412" s="213"/>
      <c r="D412" s="72"/>
      <c r="E412" s="72"/>
      <c r="F412" s="167"/>
      <c r="G412" s="167"/>
      <c r="H412" s="167"/>
    </row>
    <row r="413" spans="1:10" ht="17.25" outlineLevel="1" x14ac:dyDescent="0.3">
      <c r="A413" s="203">
        <v>1</v>
      </c>
      <c r="B413" s="217" t="s">
        <v>967</v>
      </c>
      <c r="C413" s="221">
        <v>2000</v>
      </c>
      <c r="D413" s="91"/>
      <c r="E413" s="156"/>
      <c r="F413" s="165"/>
      <c r="G413" s="165"/>
      <c r="H413" s="165"/>
    </row>
    <row r="414" spans="1:10" ht="17.25" outlineLevel="1" x14ac:dyDescent="0.3">
      <c r="A414" s="203">
        <f>A413+1</f>
        <v>2</v>
      </c>
      <c r="B414" s="217" t="s">
        <v>968</v>
      </c>
      <c r="C414" s="221">
        <v>4000</v>
      </c>
      <c r="D414" s="91"/>
      <c r="E414" s="156"/>
      <c r="F414" s="165"/>
      <c r="G414" s="165"/>
      <c r="H414" s="165"/>
    </row>
    <row r="415" spans="1:10" ht="14.25" customHeight="1" outlineLevel="1" collapsed="1" x14ac:dyDescent="0.25">
      <c r="A415" s="200"/>
      <c r="B415" s="212" t="s">
        <v>161</v>
      </c>
      <c r="C415" s="213"/>
      <c r="D415" s="72"/>
      <c r="E415" s="72"/>
      <c r="F415" s="167"/>
      <c r="G415" s="167"/>
      <c r="H415" s="167"/>
    </row>
    <row r="416" spans="1:10" ht="17.25" outlineLevel="1" x14ac:dyDescent="0.3">
      <c r="A416" s="203">
        <f>A415+1</f>
        <v>1</v>
      </c>
      <c r="B416" s="224" t="s">
        <v>910</v>
      </c>
      <c r="C416" s="211">
        <v>380</v>
      </c>
      <c r="D416" s="73">
        <v>340</v>
      </c>
      <c r="E416" s="156">
        <f t="shared" ref="E416:E425" si="67">C416-D416</f>
        <v>40</v>
      </c>
      <c r="F416" s="165">
        <f>[1]гинекол!P12</f>
        <v>0.55927567775169806</v>
      </c>
      <c r="G416" s="165">
        <f>[2]гинекол!P12</f>
        <v>0.50895355684272159</v>
      </c>
      <c r="H416" s="165">
        <f t="shared" ref="H416:H435" si="68">G416-F416</f>
        <v>-5.0322120908976475E-2</v>
      </c>
    </row>
    <row r="417" spans="1:8" ht="17.25" outlineLevel="1" x14ac:dyDescent="0.3">
      <c r="A417" s="203">
        <f>A416+1</f>
        <v>2</v>
      </c>
      <c r="B417" s="224" t="s">
        <v>911</v>
      </c>
      <c r="C417" s="211">
        <v>280</v>
      </c>
      <c r="D417" s="73">
        <v>200</v>
      </c>
      <c r="E417" s="156">
        <f t="shared" si="67"/>
        <v>80</v>
      </c>
      <c r="F417" s="165">
        <f>[1]гинекол!P13</f>
        <v>0.45168967049140202</v>
      </c>
      <c r="G417" s="165">
        <f>[2]гинекол!P13</f>
        <v>0.35525926075658448</v>
      </c>
      <c r="H417" s="165">
        <f t="shared" si="68"/>
        <v>-9.6430409734817535E-2</v>
      </c>
    </row>
    <row r="418" spans="1:8" ht="17.25" outlineLevel="1" x14ac:dyDescent="0.3">
      <c r="A418" s="203">
        <f>A417+1</f>
        <v>3</v>
      </c>
      <c r="B418" s="224" t="s">
        <v>912</v>
      </c>
      <c r="C418" s="211">
        <v>480</v>
      </c>
      <c r="D418" s="73">
        <v>420</v>
      </c>
      <c r="E418" s="156">
        <f t="shared" si="67"/>
        <v>60</v>
      </c>
      <c r="F418" s="165">
        <f>[1]гинекол!P14</f>
        <v>0.71714240666952334</v>
      </c>
      <c r="G418" s="165">
        <f>[2]гинекол!P14</f>
        <v>0.69172059815390063</v>
      </c>
      <c r="H418" s="165">
        <f t="shared" si="68"/>
        <v>-2.5421808515622701E-2</v>
      </c>
    </row>
    <row r="419" spans="1:8" ht="17.25" outlineLevel="1" x14ac:dyDescent="0.3">
      <c r="A419" s="203">
        <f t="shared" ref="A419:A436" si="69">A418+1</f>
        <v>4</v>
      </c>
      <c r="B419" s="224" t="s">
        <v>913</v>
      </c>
      <c r="C419" s="211">
        <v>190</v>
      </c>
      <c r="D419" s="73">
        <v>180</v>
      </c>
      <c r="E419" s="156">
        <f t="shared" si="67"/>
        <v>10</v>
      </c>
      <c r="F419" s="165">
        <f>[1]гинекол!P15</f>
        <v>0.5651877147887352</v>
      </c>
      <c r="G419" s="165">
        <f>[2]гинекол!P15</f>
        <v>0.51739932403848876</v>
      </c>
      <c r="H419" s="165">
        <f t="shared" si="68"/>
        <v>-4.7788390750246434E-2</v>
      </c>
    </row>
    <row r="420" spans="1:8" ht="17.25" outlineLevel="1" x14ac:dyDescent="0.3">
      <c r="A420" s="203">
        <f t="shared" si="69"/>
        <v>5</v>
      </c>
      <c r="B420" s="224" t="s">
        <v>914</v>
      </c>
      <c r="C420" s="211">
        <v>390</v>
      </c>
      <c r="D420" s="73">
        <v>360</v>
      </c>
      <c r="E420" s="156">
        <f t="shared" si="67"/>
        <v>30</v>
      </c>
      <c r="F420" s="165">
        <f>[1]гинекол!P16</f>
        <v>0.51096237002455902</v>
      </c>
      <c r="G420" s="165">
        <f>[2]гинекол!P16</f>
        <v>0.43993454580395147</v>
      </c>
      <c r="H420" s="165">
        <f t="shared" si="68"/>
        <v>-7.1027824220607549E-2</v>
      </c>
    </row>
    <row r="421" spans="1:8" ht="17.25" outlineLevel="1" x14ac:dyDescent="0.3">
      <c r="A421" s="203">
        <f t="shared" si="69"/>
        <v>6</v>
      </c>
      <c r="B421" s="224" t="s">
        <v>969</v>
      </c>
      <c r="C421" s="211">
        <v>460</v>
      </c>
      <c r="D421" s="73">
        <v>400</v>
      </c>
      <c r="E421" s="156">
        <f t="shared" si="67"/>
        <v>60</v>
      </c>
      <c r="F421" s="165">
        <f>[1]гинекол!P17</f>
        <v>0.60448212095523757</v>
      </c>
      <c r="G421" s="165">
        <f>[2]гинекол!P17</f>
        <v>0.57353418999063543</v>
      </c>
      <c r="H421" s="165">
        <f t="shared" si="68"/>
        <v>-3.0947930964602133E-2</v>
      </c>
    </row>
    <row r="422" spans="1:8" ht="17.25" outlineLevel="1" x14ac:dyDescent="0.3">
      <c r="A422" s="203">
        <f t="shared" si="69"/>
        <v>7</v>
      </c>
      <c r="B422" s="224" t="s">
        <v>970</v>
      </c>
      <c r="C422" s="211">
        <v>460</v>
      </c>
      <c r="D422" s="73">
        <v>400</v>
      </c>
      <c r="E422" s="156">
        <f t="shared" si="67"/>
        <v>60</v>
      </c>
      <c r="F422" s="165">
        <f>[1]гинекол!P18</f>
        <v>0.6175774390504758</v>
      </c>
      <c r="G422" s="165">
        <f>[2]гинекол!P18</f>
        <v>0.59224178726954702</v>
      </c>
      <c r="H422" s="165">
        <f t="shared" si="68"/>
        <v>-2.5335651780928781E-2</v>
      </c>
    </row>
    <row r="423" spans="1:8" ht="17.25" outlineLevel="1" x14ac:dyDescent="0.3">
      <c r="A423" s="203">
        <f t="shared" si="69"/>
        <v>8</v>
      </c>
      <c r="B423" s="224" t="s">
        <v>526</v>
      </c>
      <c r="C423" s="211">
        <v>280</v>
      </c>
      <c r="D423" s="73">
        <v>220</v>
      </c>
      <c r="E423" s="156">
        <f t="shared" si="67"/>
        <v>60</v>
      </c>
      <c r="F423" s="165">
        <f>[1]гинекол!P19</f>
        <v>0.5011010765520082</v>
      </c>
      <c r="G423" s="165">
        <f>[2]гинекол!P19</f>
        <v>0.42584698370030749</v>
      </c>
      <c r="H423" s="165">
        <f t="shared" si="68"/>
        <v>-7.5254092851700705E-2</v>
      </c>
    </row>
    <row r="424" spans="1:8" ht="17.25" outlineLevel="1" x14ac:dyDescent="0.3">
      <c r="A424" s="203">
        <f t="shared" si="69"/>
        <v>9</v>
      </c>
      <c r="B424" s="224" t="s">
        <v>666</v>
      </c>
      <c r="C424" s="211">
        <v>360</v>
      </c>
      <c r="D424" s="73">
        <v>300</v>
      </c>
      <c r="E424" s="156">
        <f t="shared" si="67"/>
        <v>60</v>
      </c>
      <c r="F424" s="165">
        <f>[1]гинекол!P20</f>
        <v>0.56515817041879712</v>
      </c>
      <c r="G424" s="165">
        <f>[2]гинекол!P20</f>
        <v>0.51735711779572036</v>
      </c>
      <c r="H424" s="165">
        <f t="shared" si="68"/>
        <v>-4.7801052623076767E-2</v>
      </c>
    </row>
    <row r="425" spans="1:8" ht="17.25" outlineLevel="1" x14ac:dyDescent="0.3">
      <c r="A425" s="203">
        <f t="shared" si="69"/>
        <v>10</v>
      </c>
      <c r="B425" s="224" t="s">
        <v>915</v>
      </c>
      <c r="C425" s="211">
        <v>320</v>
      </c>
      <c r="D425" s="73">
        <v>400</v>
      </c>
      <c r="E425" s="156">
        <f t="shared" si="67"/>
        <v>-80</v>
      </c>
      <c r="F425" s="165">
        <f>[1]гинекол!P21</f>
        <v>0.54342215779724623</v>
      </c>
      <c r="G425" s="165">
        <f>[2]гинекол!P21</f>
        <v>0.48630567119350454</v>
      </c>
      <c r="H425" s="165">
        <f t="shared" si="68"/>
        <v>-5.711648660374169E-2</v>
      </c>
    </row>
    <row r="426" spans="1:8" ht="17.25" outlineLevel="1" x14ac:dyDescent="0.3">
      <c r="A426" s="203">
        <f t="shared" si="69"/>
        <v>11</v>
      </c>
      <c r="B426" s="224" t="s">
        <v>973</v>
      </c>
      <c r="C426" s="211">
        <v>400</v>
      </c>
      <c r="D426" s="73"/>
      <c r="E426" s="156"/>
      <c r="F426" s="165"/>
      <c r="G426" s="165"/>
      <c r="H426" s="165"/>
    </row>
    <row r="427" spans="1:8" ht="17.25" outlineLevel="1" x14ac:dyDescent="0.3">
      <c r="A427" s="203">
        <f t="shared" si="69"/>
        <v>12</v>
      </c>
      <c r="B427" s="224" t="s">
        <v>916</v>
      </c>
      <c r="C427" s="211">
        <v>430</v>
      </c>
      <c r="D427" s="73"/>
      <c r="E427" s="156"/>
      <c r="F427" s="165"/>
      <c r="G427" s="165"/>
      <c r="H427" s="165"/>
    </row>
    <row r="428" spans="1:8" ht="34.5" outlineLevel="1" x14ac:dyDescent="0.3">
      <c r="A428" s="203">
        <f t="shared" si="69"/>
        <v>13</v>
      </c>
      <c r="B428" s="224" t="s">
        <v>706</v>
      </c>
      <c r="C428" s="211">
        <v>430</v>
      </c>
      <c r="D428" s="73"/>
      <c r="E428" s="156"/>
      <c r="F428" s="165"/>
      <c r="G428" s="165"/>
      <c r="H428" s="165"/>
    </row>
    <row r="429" spans="1:8" ht="17.25" outlineLevel="1" x14ac:dyDescent="0.3">
      <c r="A429" s="203">
        <f t="shared" si="69"/>
        <v>14</v>
      </c>
      <c r="B429" s="224" t="s">
        <v>198</v>
      </c>
      <c r="C429" s="211">
        <v>400</v>
      </c>
      <c r="D429" s="73">
        <v>330</v>
      </c>
      <c r="E429" s="156">
        <f>C429-D429</f>
        <v>70</v>
      </c>
      <c r="F429" s="165">
        <f>[1]кишеч.проц.!N15</f>
        <v>0.78008342876925707</v>
      </c>
      <c r="G429" s="165">
        <f>[2]кишеч.проц.!N15</f>
        <v>0.75175805829637732</v>
      </c>
      <c r="H429" s="165">
        <f>G429-F429</f>
        <v>-2.8325370472879752E-2</v>
      </c>
    </row>
    <row r="430" spans="1:8" ht="17.25" outlineLevel="1" collapsed="1" x14ac:dyDescent="0.3">
      <c r="A430" s="203">
        <f t="shared" si="69"/>
        <v>15</v>
      </c>
      <c r="B430" s="224" t="s">
        <v>498</v>
      </c>
      <c r="C430" s="215">
        <v>250</v>
      </c>
      <c r="D430" s="74">
        <v>220</v>
      </c>
      <c r="E430" s="156">
        <f>C430-D430</f>
        <v>30</v>
      </c>
      <c r="F430" s="165"/>
      <c r="G430" s="165"/>
      <c r="H430" s="165"/>
    </row>
    <row r="431" spans="1:8" ht="17.25" outlineLevel="1" collapsed="1" x14ac:dyDescent="0.3">
      <c r="A431" s="203">
        <f t="shared" si="69"/>
        <v>16</v>
      </c>
      <c r="B431" s="224" t="s">
        <v>499</v>
      </c>
      <c r="C431" s="215">
        <v>340</v>
      </c>
      <c r="D431" s="74">
        <v>300</v>
      </c>
      <c r="E431" s="156">
        <f>C431-D431</f>
        <v>40</v>
      </c>
      <c r="F431" s="165"/>
      <c r="G431" s="165"/>
      <c r="H431" s="165"/>
    </row>
    <row r="432" spans="1:8" ht="15.75" outlineLevel="1" collapsed="1" x14ac:dyDescent="0.25">
      <c r="A432" s="231"/>
      <c r="B432" s="234" t="s">
        <v>909</v>
      </c>
      <c r="C432" s="233"/>
      <c r="D432" s="71"/>
      <c r="E432" s="71"/>
      <c r="F432" s="166"/>
      <c r="G432" s="166"/>
      <c r="H432" s="166"/>
    </row>
    <row r="433" spans="1:8" ht="34.5" outlineLevel="1" x14ac:dyDescent="0.3">
      <c r="A433" s="203">
        <v>1</v>
      </c>
      <c r="B433" s="224" t="s">
        <v>73</v>
      </c>
      <c r="C433" s="211">
        <v>380</v>
      </c>
      <c r="D433" s="73">
        <v>330</v>
      </c>
      <c r="E433" s="156">
        <f>C433-D433</f>
        <v>50</v>
      </c>
      <c r="F433" s="165">
        <f>[1]гинекол!P23</f>
        <v>0.62173039350062342</v>
      </c>
      <c r="G433" s="165">
        <f>[2]гинекол!P23</f>
        <v>0.59817457934118656</v>
      </c>
      <c r="H433" s="165">
        <f t="shared" si="68"/>
        <v>-2.3555814159436861E-2</v>
      </c>
    </row>
    <row r="434" spans="1:8" ht="17.25" outlineLevel="1" x14ac:dyDescent="0.3">
      <c r="A434" s="203">
        <f t="shared" si="69"/>
        <v>2</v>
      </c>
      <c r="B434" s="224" t="s">
        <v>74</v>
      </c>
      <c r="C434" s="211">
        <v>380</v>
      </c>
      <c r="D434" s="73">
        <v>330</v>
      </c>
      <c r="E434" s="156">
        <f>C434-D434</f>
        <v>50</v>
      </c>
      <c r="F434" s="165">
        <f>[1]гинекол!P24</f>
        <v>0.61008044477786372</v>
      </c>
      <c r="G434" s="165">
        <f>[2]гинекол!P24</f>
        <v>0.58316867338111744</v>
      </c>
      <c r="H434" s="165">
        <f t="shared" si="68"/>
        <v>-2.6911771396746276E-2</v>
      </c>
    </row>
    <row r="435" spans="1:8" ht="36.75" customHeight="1" outlineLevel="1" x14ac:dyDescent="0.3">
      <c r="A435" s="203">
        <f t="shared" si="69"/>
        <v>3</v>
      </c>
      <c r="B435" s="224" t="s">
        <v>244</v>
      </c>
      <c r="C435" s="211">
        <v>600</v>
      </c>
      <c r="D435" s="73">
        <v>550</v>
      </c>
      <c r="E435" s="156">
        <f>C435-D435</f>
        <v>50</v>
      </c>
      <c r="F435" s="165">
        <f>[1]гинекол!P25</f>
        <v>0.5954246823663103</v>
      </c>
      <c r="G435" s="165">
        <f>[2]гинекол!P25</f>
        <v>0.56163664159800919</v>
      </c>
      <c r="H435" s="165">
        <f t="shared" si="68"/>
        <v>-3.3788040768301109E-2</v>
      </c>
    </row>
    <row r="436" spans="1:8" ht="17.25" outlineLevel="1" x14ac:dyDescent="0.3">
      <c r="A436" s="203">
        <f t="shared" si="69"/>
        <v>4</v>
      </c>
      <c r="B436" s="224" t="s">
        <v>81</v>
      </c>
      <c r="C436" s="211">
        <v>550</v>
      </c>
      <c r="D436" s="73">
        <v>510</v>
      </c>
      <c r="E436" s="156">
        <f>C436-D436</f>
        <v>40</v>
      </c>
      <c r="F436" s="165">
        <f>[1]озонотер!S34</f>
        <v>0.63664560180186169</v>
      </c>
      <c r="G436" s="165">
        <f>[2]озонотер!S34</f>
        <v>0.60299744834295554</v>
      </c>
      <c r="H436" s="165">
        <f>G436-F436</f>
        <v>-3.3648153458906149E-2</v>
      </c>
    </row>
    <row r="437" spans="1:8" ht="15.75" outlineLevel="1" collapsed="1" x14ac:dyDescent="0.25">
      <c r="A437" s="200"/>
      <c r="B437" s="212" t="s">
        <v>187</v>
      </c>
      <c r="C437" s="213"/>
      <c r="D437" s="72"/>
      <c r="E437" s="72"/>
      <c r="F437" s="167"/>
      <c r="G437" s="167"/>
      <c r="H437" s="167"/>
    </row>
    <row r="438" spans="1:8" ht="17.25" outlineLevel="1" x14ac:dyDescent="0.3">
      <c r="A438" s="203">
        <v>1</v>
      </c>
      <c r="B438" s="224" t="s">
        <v>188</v>
      </c>
      <c r="C438" s="211">
        <v>450</v>
      </c>
      <c r="D438" s="73">
        <v>430</v>
      </c>
      <c r="E438" s="156">
        <f t="shared" ref="E438:E459" si="70">C438-D438</f>
        <v>20</v>
      </c>
      <c r="F438" s="165">
        <f>[1]уролог!O12</f>
        <v>0.57800911474442296</v>
      </c>
      <c r="G438" s="165">
        <f>[2]уролог!O12</f>
        <v>0.56169796621974954</v>
      </c>
      <c r="H438" s="165">
        <f t="shared" ref="H438:H461" si="71">G438-F438</f>
        <v>-1.6311148524673413E-2</v>
      </c>
    </row>
    <row r="439" spans="1:8" ht="17.25" outlineLevel="1" x14ac:dyDescent="0.3">
      <c r="A439" s="203">
        <f t="shared" ref="A439:A529" si="72">A438+1</f>
        <v>2</v>
      </c>
      <c r="B439" s="224" t="s">
        <v>974</v>
      </c>
      <c r="C439" s="211">
        <v>270</v>
      </c>
      <c r="D439" s="73">
        <v>220</v>
      </c>
      <c r="E439" s="156">
        <f t="shared" si="70"/>
        <v>50</v>
      </c>
      <c r="F439" s="165">
        <f>[1]уролог!O13</f>
        <v>0.48351690424272736</v>
      </c>
      <c r="G439" s="165">
        <f>[2]уролог!O13</f>
        <v>0.42670909407447027</v>
      </c>
      <c r="H439" s="165">
        <f t="shared" si="71"/>
        <v>-5.6807810168257089E-2</v>
      </c>
    </row>
    <row r="440" spans="1:8" ht="17.25" outlineLevel="1" collapsed="1" x14ac:dyDescent="0.3">
      <c r="A440" s="203">
        <f t="shared" si="72"/>
        <v>3</v>
      </c>
      <c r="B440" s="224" t="s">
        <v>705</v>
      </c>
      <c r="C440" s="211">
        <v>360</v>
      </c>
      <c r="D440" s="73">
        <v>300</v>
      </c>
      <c r="E440" s="156">
        <f t="shared" si="70"/>
        <v>60</v>
      </c>
      <c r="F440" s="165">
        <f>[1]уролог!O14</f>
        <v>0.4470281402974991</v>
      </c>
      <c r="G440" s="165">
        <f>[2]уролог!O14</f>
        <v>0.37458228843842978</v>
      </c>
      <c r="H440" s="165">
        <f t="shared" si="71"/>
        <v>-7.2445851859069321E-2</v>
      </c>
    </row>
    <row r="441" spans="1:8" ht="17.25" outlineLevel="1" x14ac:dyDescent="0.3">
      <c r="A441" s="203">
        <f t="shared" si="72"/>
        <v>4</v>
      </c>
      <c r="B441" s="224" t="s">
        <v>398</v>
      </c>
      <c r="C441" s="211">
        <v>320</v>
      </c>
      <c r="D441" s="73">
        <v>250</v>
      </c>
      <c r="E441" s="156">
        <f t="shared" si="70"/>
        <v>70</v>
      </c>
      <c r="F441" s="165">
        <f>[1]уролог!O15</f>
        <v>0.44376204071351261</v>
      </c>
      <c r="G441" s="165">
        <f>[2]уролог!O15</f>
        <v>0.36991643188987761</v>
      </c>
      <c r="H441" s="165">
        <f t="shared" si="71"/>
        <v>-7.3845608823635001E-2</v>
      </c>
    </row>
    <row r="442" spans="1:8" ht="17.25" outlineLevel="1" x14ac:dyDescent="0.3">
      <c r="A442" s="203">
        <f t="shared" si="72"/>
        <v>5</v>
      </c>
      <c r="B442" s="224" t="s">
        <v>399</v>
      </c>
      <c r="C442" s="211">
        <v>400</v>
      </c>
      <c r="D442" s="73">
        <v>350</v>
      </c>
      <c r="E442" s="156">
        <f t="shared" si="70"/>
        <v>50</v>
      </c>
      <c r="F442" s="165">
        <f>[1]уролог!O16</f>
        <v>0.48655784724189344</v>
      </c>
      <c r="G442" s="165">
        <f>[2]уролог!O16</f>
        <v>0.43105329835899314</v>
      </c>
      <c r="H442" s="165">
        <f t="shared" si="71"/>
        <v>-5.5504548882900295E-2</v>
      </c>
    </row>
    <row r="443" spans="1:8" ht="17.25" outlineLevel="1" x14ac:dyDescent="0.3">
      <c r="A443" s="203">
        <f t="shared" si="72"/>
        <v>6</v>
      </c>
      <c r="B443" s="224" t="s">
        <v>189</v>
      </c>
      <c r="C443" s="211">
        <v>320</v>
      </c>
      <c r="D443" s="73">
        <v>250</v>
      </c>
      <c r="E443" s="156">
        <f t="shared" si="70"/>
        <v>70</v>
      </c>
      <c r="F443" s="165">
        <f>[1]уролог!O17</f>
        <v>0.43795744153038291</v>
      </c>
      <c r="G443" s="165">
        <f>[2]уролог!O17</f>
        <v>0.36162414734254955</v>
      </c>
      <c r="H443" s="165">
        <f t="shared" si="71"/>
        <v>-7.6333294187833356E-2</v>
      </c>
    </row>
    <row r="444" spans="1:8" ht="17.25" outlineLevel="1" x14ac:dyDescent="0.3">
      <c r="A444" s="203">
        <f t="shared" si="72"/>
        <v>7</v>
      </c>
      <c r="B444" s="224" t="s">
        <v>190</v>
      </c>
      <c r="C444" s="211">
        <v>130</v>
      </c>
      <c r="D444" s="73">
        <v>130</v>
      </c>
      <c r="E444" s="156">
        <f t="shared" si="70"/>
        <v>0</v>
      </c>
      <c r="F444" s="165">
        <f>[1]уролог!O18</f>
        <v>0.55312415737985732</v>
      </c>
      <c r="G444" s="165">
        <f>[2]уролог!O18</f>
        <v>0.52614802712751296</v>
      </c>
      <c r="H444" s="165">
        <f t="shared" si="71"/>
        <v>-2.6976130252344355E-2</v>
      </c>
    </row>
    <row r="445" spans="1:8" ht="17.25" outlineLevel="1" collapsed="1" x14ac:dyDescent="0.3">
      <c r="A445" s="203">
        <f t="shared" si="72"/>
        <v>8</v>
      </c>
      <c r="B445" s="224" t="s">
        <v>191</v>
      </c>
      <c r="C445" s="211">
        <v>380</v>
      </c>
      <c r="D445" s="73">
        <v>330</v>
      </c>
      <c r="E445" s="156">
        <f t="shared" si="70"/>
        <v>50</v>
      </c>
      <c r="F445" s="165">
        <f>[1]уролог!O19</f>
        <v>0.48849547152597828</v>
      </c>
      <c r="G445" s="165">
        <f>[2]уролог!O19</f>
        <v>0.43382133305054282</v>
      </c>
      <c r="H445" s="165">
        <f t="shared" si="71"/>
        <v>-5.4674138475435452E-2</v>
      </c>
    </row>
    <row r="446" spans="1:8" ht="17.25" outlineLevel="1" x14ac:dyDescent="0.3">
      <c r="A446" s="203">
        <f t="shared" si="72"/>
        <v>9</v>
      </c>
      <c r="B446" s="224" t="s">
        <v>385</v>
      </c>
      <c r="C446" s="211">
        <v>320</v>
      </c>
      <c r="D446" s="73">
        <v>250</v>
      </c>
      <c r="E446" s="156">
        <f t="shared" si="70"/>
        <v>70</v>
      </c>
      <c r="F446" s="165">
        <f>[1]уролог!O20</f>
        <v>0.46873330656330892</v>
      </c>
      <c r="G446" s="165">
        <f>[2]уролог!O20</f>
        <v>0.40558966881815806</v>
      </c>
      <c r="H446" s="165">
        <f t="shared" si="71"/>
        <v>-6.314363774515086E-2</v>
      </c>
    </row>
    <row r="447" spans="1:8" ht="17.25" outlineLevel="1" x14ac:dyDescent="0.3">
      <c r="A447" s="203">
        <f t="shared" si="72"/>
        <v>10</v>
      </c>
      <c r="B447" s="224" t="s">
        <v>497</v>
      </c>
      <c r="C447" s="211">
        <v>250</v>
      </c>
      <c r="D447" s="73">
        <v>240</v>
      </c>
      <c r="E447" s="156">
        <f t="shared" si="70"/>
        <v>10</v>
      </c>
      <c r="F447" s="165">
        <f>[1]уролог!O21</f>
        <v>0.471732851211971</v>
      </c>
      <c r="G447" s="165">
        <f>[2]уролог!O21</f>
        <v>0.409874732601961</v>
      </c>
      <c r="H447" s="165">
        <f t="shared" si="71"/>
        <v>-6.1858118610010004E-2</v>
      </c>
    </row>
    <row r="448" spans="1:8" ht="17.25" outlineLevel="1" x14ac:dyDescent="0.3">
      <c r="A448" s="203">
        <f t="shared" si="72"/>
        <v>11</v>
      </c>
      <c r="B448" s="224" t="s">
        <v>193</v>
      </c>
      <c r="C448" s="211">
        <v>140</v>
      </c>
      <c r="D448" s="73">
        <v>130</v>
      </c>
      <c r="E448" s="156">
        <f t="shared" si="70"/>
        <v>10</v>
      </c>
      <c r="F448" s="165">
        <f>[1]уролог!O22</f>
        <v>0.52165200541878876</v>
      </c>
      <c r="G448" s="165">
        <f>[2]уролог!O22</f>
        <v>0.48118781004027228</v>
      </c>
      <c r="H448" s="165">
        <f t="shared" si="71"/>
        <v>-4.0464195378516477E-2</v>
      </c>
    </row>
    <row r="449" spans="1:9" ht="17.25" outlineLevel="1" x14ac:dyDescent="0.3">
      <c r="A449" s="203">
        <f t="shared" si="72"/>
        <v>12</v>
      </c>
      <c r="B449" s="224" t="s">
        <v>194</v>
      </c>
      <c r="C449" s="211">
        <v>140</v>
      </c>
      <c r="D449" s="73">
        <v>130</v>
      </c>
      <c r="E449" s="156">
        <f t="shared" si="70"/>
        <v>10</v>
      </c>
      <c r="F449" s="165">
        <f>[1]уролог!O23</f>
        <v>0.52165200541878876</v>
      </c>
      <c r="G449" s="165">
        <f>[2]уролог!O23</f>
        <v>0.48118781004027228</v>
      </c>
      <c r="H449" s="165">
        <f t="shared" si="71"/>
        <v>-4.0464195378516477E-2</v>
      </c>
    </row>
    <row r="450" spans="1:9" ht="17.25" outlineLevel="1" x14ac:dyDescent="0.3">
      <c r="A450" s="203">
        <f t="shared" si="72"/>
        <v>13</v>
      </c>
      <c r="B450" s="224" t="s">
        <v>386</v>
      </c>
      <c r="C450" s="211">
        <v>750</v>
      </c>
      <c r="D450" s="73">
        <v>660</v>
      </c>
      <c r="E450" s="156">
        <f t="shared" si="70"/>
        <v>90</v>
      </c>
      <c r="F450" s="165">
        <f>[1]уролог!O24</f>
        <v>0.56736381790781143</v>
      </c>
      <c r="G450" s="165">
        <f>[2]уролог!O24</f>
        <v>0.54649039931030474</v>
      </c>
      <c r="H450" s="165">
        <f t="shared" si="71"/>
        <v>-2.0873418597506688E-2</v>
      </c>
    </row>
    <row r="451" spans="1:9" ht="17.25" outlineLevel="1" x14ac:dyDescent="0.3">
      <c r="A451" s="203">
        <f t="shared" si="72"/>
        <v>14</v>
      </c>
      <c r="B451" s="224" t="s">
        <v>519</v>
      </c>
      <c r="C451" s="211">
        <v>580</v>
      </c>
      <c r="D451" s="73">
        <v>550</v>
      </c>
      <c r="E451" s="156">
        <f t="shared" si="70"/>
        <v>30</v>
      </c>
      <c r="F451" s="165">
        <f>[1]уролог!O25</f>
        <v>0.4988927535477819</v>
      </c>
      <c r="G451" s="165">
        <f>[2]уролог!O25</f>
        <v>0.44867459308169116</v>
      </c>
      <c r="H451" s="165">
        <f t="shared" si="71"/>
        <v>-5.0218160466090733E-2</v>
      </c>
    </row>
    <row r="452" spans="1:9" ht="17.25" outlineLevel="1" x14ac:dyDescent="0.3">
      <c r="A452" s="203">
        <f t="shared" si="72"/>
        <v>15</v>
      </c>
      <c r="B452" s="224" t="s">
        <v>520</v>
      </c>
      <c r="C452" s="211">
        <v>580</v>
      </c>
      <c r="D452" s="73">
        <v>550</v>
      </c>
      <c r="E452" s="156">
        <f t="shared" si="70"/>
        <v>30</v>
      </c>
      <c r="F452" s="165">
        <f>[1]уролог!O26</f>
        <v>0.4935109353659638</v>
      </c>
      <c r="G452" s="165">
        <f>[2]уролог!O26</f>
        <v>0.44098628139337942</v>
      </c>
      <c r="H452" s="165">
        <f t="shared" si="71"/>
        <v>-5.2524653972584379E-2</v>
      </c>
    </row>
    <row r="453" spans="1:9" ht="17.25" customHeight="1" outlineLevel="1" x14ac:dyDescent="0.3">
      <c r="A453" s="203">
        <f t="shared" si="72"/>
        <v>16</v>
      </c>
      <c r="B453" s="224" t="s">
        <v>647</v>
      </c>
      <c r="C453" s="211">
        <v>650</v>
      </c>
      <c r="D453" s="73">
        <v>500</v>
      </c>
      <c r="E453" s="156">
        <f t="shared" si="70"/>
        <v>150</v>
      </c>
      <c r="F453" s="165">
        <f>[1]уролог!O28</f>
        <v>0.3445171637526051</v>
      </c>
      <c r="G453" s="165">
        <f>[2]уролог!O28</f>
        <v>0.22813803623143844</v>
      </c>
      <c r="H453" s="165">
        <f t="shared" si="71"/>
        <v>-0.11637912752116666</v>
      </c>
    </row>
    <row r="454" spans="1:9" ht="17.25" outlineLevel="1" collapsed="1" x14ac:dyDescent="0.3">
      <c r="A454" s="203">
        <f t="shared" si="72"/>
        <v>17</v>
      </c>
      <c r="B454" s="224" t="s">
        <v>665</v>
      </c>
      <c r="C454" s="211">
        <v>600</v>
      </c>
      <c r="D454" s="73">
        <v>500</v>
      </c>
      <c r="E454" s="156">
        <f t="shared" si="70"/>
        <v>100</v>
      </c>
      <c r="F454" s="165">
        <f>[1]уролог!O29</f>
        <v>0.38706911718414561</v>
      </c>
      <c r="G454" s="165">
        <f>[2]уролог!O29</f>
        <v>0.28892654113363914</v>
      </c>
      <c r="H454" s="165">
        <f t="shared" si="71"/>
        <v>-9.8142576050506469E-2</v>
      </c>
    </row>
    <row r="455" spans="1:9" ht="34.5" outlineLevel="1" collapsed="1" x14ac:dyDescent="0.3">
      <c r="A455" s="203">
        <f t="shared" si="72"/>
        <v>18</v>
      </c>
      <c r="B455" s="224" t="s">
        <v>707</v>
      </c>
      <c r="C455" s="211">
        <v>1600</v>
      </c>
      <c r="D455" s="73">
        <v>1100</v>
      </c>
      <c r="E455" s="156">
        <f t="shared" si="70"/>
        <v>500</v>
      </c>
      <c r="F455" s="165">
        <f>[1]уролог!O30</f>
        <v>0.33417125117633567</v>
      </c>
      <c r="G455" s="165">
        <f>[2]уролог!O30</f>
        <v>0.22076363868744908</v>
      </c>
      <c r="H455" s="165">
        <f t="shared" si="71"/>
        <v>-0.11340761248888659</v>
      </c>
    </row>
    <row r="456" spans="1:9" ht="17.25" outlineLevel="1" x14ac:dyDescent="0.3">
      <c r="A456" s="203">
        <f t="shared" si="72"/>
        <v>19</v>
      </c>
      <c r="B456" s="224" t="s">
        <v>689</v>
      </c>
      <c r="C456" s="211">
        <v>3650</v>
      </c>
      <c r="D456" s="73">
        <v>3500</v>
      </c>
      <c r="E456" s="156">
        <f t="shared" si="70"/>
        <v>150</v>
      </c>
      <c r="F456" s="165">
        <f>[1]уролог!O31</f>
        <v>0.45765814884626077</v>
      </c>
      <c r="G456" s="165">
        <f>[2]уролог!O31</f>
        <v>0.38976801493666074</v>
      </c>
      <c r="H456" s="165">
        <f t="shared" si="71"/>
        <v>-6.7890133909600026E-2</v>
      </c>
    </row>
    <row r="457" spans="1:9" ht="17.25" outlineLevel="1" collapsed="1" x14ac:dyDescent="0.3">
      <c r="A457" s="203">
        <f t="shared" si="72"/>
        <v>20</v>
      </c>
      <c r="B457" s="224" t="s">
        <v>971</v>
      </c>
      <c r="C457" s="211">
        <v>430</v>
      </c>
      <c r="D457" s="73">
        <v>3500</v>
      </c>
      <c r="E457" s="156">
        <f t="shared" si="70"/>
        <v>-3070</v>
      </c>
      <c r="F457" s="165">
        <f>[1]уролог!O32</f>
        <v>0.48385596436525796</v>
      </c>
      <c r="G457" s="165">
        <f>[2]уролог!O32</f>
        <v>0</v>
      </c>
      <c r="H457" s="165">
        <f>G457-F457</f>
        <v>-0.48385596436525796</v>
      </c>
    </row>
    <row r="458" spans="1:9" ht="17.25" outlineLevel="1" collapsed="1" x14ac:dyDescent="0.3">
      <c r="A458" s="203">
        <f t="shared" si="72"/>
        <v>21</v>
      </c>
      <c r="B458" s="224" t="s">
        <v>885</v>
      </c>
      <c r="C458" s="211">
        <v>4500</v>
      </c>
      <c r="D458" s="73">
        <v>3500</v>
      </c>
      <c r="E458" s="156">
        <f t="shared" si="70"/>
        <v>1000</v>
      </c>
      <c r="F458" s="165" t="e">
        <f>[1]уролог!O54</f>
        <v>#REF!</v>
      </c>
      <c r="G458" s="165" t="e">
        <f>[2]уролог!O54</f>
        <v>#REF!</v>
      </c>
      <c r="H458" s="165" t="e">
        <f>G458-F458</f>
        <v>#REF!</v>
      </c>
    </row>
    <row r="459" spans="1:9" ht="17.25" outlineLevel="1" x14ac:dyDescent="0.3">
      <c r="A459" s="203">
        <f t="shared" si="72"/>
        <v>22</v>
      </c>
      <c r="B459" s="224" t="s">
        <v>886</v>
      </c>
      <c r="C459" s="225">
        <v>4800</v>
      </c>
      <c r="D459" s="171">
        <v>600</v>
      </c>
      <c r="E459" s="156">
        <f t="shared" si="70"/>
        <v>4200</v>
      </c>
      <c r="F459" s="165" t="e">
        <f>[1]уролог!O56</f>
        <v>#REF!</v>
      </c>
      <c r="G459" s="165" t="e">
        <f>[2]уролог!O55</f>
        <v>#REF!</v>
      </c>
      <c r="H459" s="165" t="e">
        <f t="shared" ref="H459" si="73">G459-F459</f>
        <v>#REF!</v>
      </c>
    </row>
    <row r="460" spans="1:9" ht="15.75" outlineLevel="1" collapsed="1" x14ac:dyDescent="0.25">
      <c r="A460" s="231"/>
      <c r="B460" s="234" t="s">
        <v>917</v>
      </c>
      <c r="C460" s="233"/>
      <c r="D460" s="71"/>
      <c r="E460" s="71"/>
      <c r="F460" s="166"/>
      <c r="G460" s="166"/>
      <c r="H460" s="166"/>
    </row>
    <row r="461" spans="1:9" ht="17.25" outlineLevel="1" x14ac:dyDescent="0.3">
      <c r="A461" s="203">
        <f>A459+1</f>
        <v>23</v>
      </c>
      <c r="B461" s="224" t="s">
        <v>653</v>
      </c>
      <c r="C461" s="225">
        <v>750</v>
      </c>
      <c r="D461" s="171">
        <v>600</v>
      </c>
      <c r="E461" s="156">
        <f>C461-D461</f>
        <v>150</v>
      </c>
      <c r="F461" s="165">
        <f>[1]уролог!O34</f>
        <v>0.35569859973042106</v>
      </c>
      <c r="G461" s="165">
        <f>[2]уролог!O33</f>
        <v>0.29107667768803697</v>
      </c>
      <c r="H461" s="165">
        <f t="shared" si="71"/>
        <v>-6.4621922042384095E-2</v>
      </c>
    </row>
    <row r="462" spans="1:9" ht="13.5" customHeight="1" outlineLevel="1" x14ac:dyDescent="0.25">
      <c r="A462" s="231"/>
      <c r="B462" s="234" t="s">
        <v>918</v>
      </c>
      <c r="C462" s="233"/>
      <c r="D462" s="71"/>
      <c r="E462" s="71"/>
      <c r="F462" s="166"/>
      <c r="G462" s="166"/>
      <c r="H462" s="166"/>
    </row>
    <row r="463" spans="1:9" ht="17.25" outlineLevel="1" collapsed="1" x14ac:dyDescent="0.3">
      <c r="A463" s="203">
        <v>1</v>
      </c>
      <c r="B463" s="224" t="s">
        <v>865</v>
      </c>
      <c r="C463" s="211">
        <v>300</v>
      </c>
      <c r="D463" s="73">
        <v>430</v>
      </c>
      <c r="E463" s="156">
        <f t="shared" ref="E463:E482" si="74">C463-D463</f>
        <v>-130</v>
      </c>
      <c r="F463" s="165">
        <f>[1]уролог!O34</f>
        <v>0.35569859973042106</v>
      </c>
      <c r="G463" s="165" t="e">
        <f>[2]уролог!O34</f>
        <v>#REF!</v>
      </c>
      <c r="H463" s="165" t="e">
        <f t="shared" ref="H463:H482" si="75">G463-F463</f>
        <v>#REF!</v>
      </c>
      <c r="I463" s="23"/>
    </row>
    <row r="464" spans="1:9" ht="17.25" outlineLevel="1" x14ac:dyDescent="0.3">
      <c r="A464" s="203">
        <f t="shared" si="72"/>
        <v>2</v>
      </c>
      <c r="B464" s="224" t="s">
        <v>866</v>
      </c>
      <c r="C464" s="211">
        <v>600</v>
      </c>
      <c r="D464" s="73">
        <v>220</v>
      </c>
      <c r="E464" s="156">
        <f t="shared" si="74"/>
        <v>380</v>
      </c>
      <c r="F464" s="165" t="e">
        <f>[1]уролог!O35</f>
        <v>#REF!</v>
      </c>
      <c r="G464" s="165" t="e">
        <f>[2]уролог!O35</f>
        <v>#REF!</v>
      </c>
      <c r="H464" s="165" t="e">
        <f t="shared" si="75"/>
        <v>#REF!</v>
      </c>
      <c r="I464" s="23"/>
    </row>
    <row r="465" spans="1:9" ht="17.25" outlineLevel="1" collapsed="1" x14ac:dyDescent="0.3">
      <c r="A465" s="203">
        <f t="shared" si="72"/>
        <v>3</v>
      </c>
      <c r="B465" s="224" t="s">
        <v>867</v>
      </c>
      <c r="C465" s="211">
        <v>1200</v>
      </c>
      <c r="D465" s="73">
        <v>300</v>
      </c>
      <c r="E465" s="156">
        <f t="shared" si="74"/>
        <v>900</v>
      </c>
      <c r="F465" s="165" t="e">
        <f>[1]уролог!O36</f>
        <v>#REF!</v>
      </c>
      <c r="G465" s="165" t="e">
        <f>[2]уролог!O36</f>
        <v>#REF!</v>
      </c>
      <c r="H465" s="165" t="e">
        <f t="shared" si="75"/>
        <v>#REF!</v>
      </c>
      <c r="I465" s="23"/>
    </row>
    <row r="466" spans="1:9" ht="18" customHeight="1" outlineLevel="1" x14ac:dyDescent="0.3">
      <c r="A466" s="203">
        <f t="shared" si="72"/>
        <v>4</v>
      </c>
      <c r="B466" s="224" t="s">
        <v>868</v>
      </c>
      <c r="C466" s="211">
        <v>1000</v>
      </c>
      <c r="D466" s="73">
        <v>250</v>
      </c>
      <c r="E466" s="156">
        <f t="shared" si="74"/>
        <v>750</v>
      </c>
      <c r="F466" s="165" t="e">
        <f>[1]уролог!O37</f>
        <v>#REF!</v>
      </c>
      <c r="G466" s="165" t="e">
        <f>[2]уролог!O37</f>
        <v>#REF!</v>
      </c>
      <c r="H466" s="165" t="e">
        <f t="shared" si="75"/>
        <v>#REF!</v>
      </c>
      <c r="I466" s="23"/>
    </row>
    <row r="467" spans="1:9" ht="19.5" customHeight="1" outlineLevel="1" x14ac:dyDescent="0.3">
      <c r="A467" s="203">
        <f t="shared" si="72"/>
        <v>5</v>
      </c>
      <c r="B467" s="224" t="s">
        <v>869</v>
      </c>
      <c r="C467" s="211">
        <v>1500</v>
      </c>
      <c r="D467" s="73">
        <v>350</v>
      </c>
      <c r="E467" s="156">
        <f t="shared" si="74"/>
        <v>1150</v>
      </c>
      <c r="F467" s="165" t="e">
        <f>[1]уролог!O38</f>
        <v>#REF!</v>
      </c>
      <c r="G467" s="165" t="e">
        <f>[2]уролог!O38</f>
        <v>#REF!</v>
      </c>
      <c r="H467" s="165" t="e">
        <f t="shared" si="75"/>
        <v>#REF!</v>
      </c>
      <c r="I467" s="23"/>
    </row>
    <row r="468" spans="1:9" ht="17.25" outlineLevel="1" x14ac:dyDescent="0.3">
      <c r="A468" s="203">
        <f t="shared" si="72"/>
        <v>6</v>
      </c>
      <c r="B468" s="224" t="s">
        <v>870</v>
      </c>
      <c r="C468" s="211">
        <v>200</v>
      </c>
      <c r="D468" s="73">
        <v>250</v>
      </c>
      <c r="E468" s="156">
        <f t="shared" si="74"/>
        <v>-50</v>
      </c>
      <c r="F468" s="165" t="e">
        <f>[1]уролог!O39</f>
        <v>#REF!</v>
      </c>
      <c r="G468" s="165" t="e">
        <f>[2]уролог!O39</f>
        <v>#REF!</v>
      </c>
      <c r="H468" s="165" t="e">
        <f t="shared" si="75"/>
        <v>#REF!</v>
      </c>
      <c r="I468" s="23"/>
    </row>
    <row r="469" spans="1:9" ht="17.25" outlineLevel="1" x14ac:dyDescent="0.3">
      <c r="A469" s="203">
        <f t="shared" si="72"/>
        <v>7</v>
      </c>
      <c r="B469" s="224" t="s">
        <v>871</v>
      </c>
      <c r="C469" s="211">
        <v>300</v>
      </c>
      <c r="D469" s="73">
        <v>130</v>
      </c>
      <c r="E469" s="156">
        <f t="shared" si="74"/>
        <v>170</v>
      </c>
      <c r="F469" s="165" t="e">
        <f>[1]уролог!O40</f>
        <v>#REF!</v>
      </c>
      <c r="G469" s="165" t="e">
        <f>[2]уролог!O40</f>
        <v>#REF!</v>
      </c>
      <c r="H469" s="165" t="e">
        <f t="shared" si="75"/>
        <v>#REF!</v>
      </c>
      <c r="I469" s="23"/>
    </row>
    <row r="470" spans="1:9" ht="17.25" outlineLevel="1" collapsed="1" x14ac:dyDescent="0.3">
      <c r="A470" s="203">
        <f t="shared" si="72"/>
        <v>8</v>
      </c>
      <c r="B470" s="224" t="s">
        <v>872</v>
      </c>
      <c r="C470" s="211">
        <v>250</v>
      </c>
      <c r="D470" s="73">
        <v>330</v>
      </c>
      <c r="E470" s="156">
        <f t="shared" si="74"/>
        <v>-80</v>
      </c>
      <c r="F470" s="165" t="e">
        <f>[1]уролог!O41</f>
        <v>#REF!</v>
      </c>
      <c r="G470" s="165" t="e">
        <f>[2]уролог!O41</f>
        <v>#REF!</v>
      </c>
      <c r="H470" s="165" t="e">
        <f t="shared" si="75"/>
        <v>#REF!</v>
      </c>
      <c r="I470" s="23"/>
    </row>
    <row r="471" spans="1:9" ht="18" customHeight="1" outlineLevel="1" x14ac:dyDescent="0.3">
      <c r="A471" s="203">
        <f t="shared" si="72"/>
        <v>9</v>
      </c>
      <c r="B471" s="224" t="s">
        <v>873</v>
      </c>
      <c r="C471" s="211">
        <v>200</v>
      </c>
      <c r="D471" s="73">
        <v>250</v>
      </c>
      <c r="E471" s="156">
        <f t="shared" si="74"/>
        <v>-50</v>
      </c>
      <c r="F471" s="165" t="e">
        <f>[1]уролог!O42</f>
        <v>#REF!</v>
      </c>
      <c r="G471" s="165" t="e">
        <f>[2]уролог!O42</f>
        <v>#REF!</v>
      </c>
      <c r="H471" s="165" t="e">
        <f t="shared" si="75"/>
        <v>#REF!</v>
      </c>
      <c r="I471" s="23"/>
    </row>
    <row r="472" spans="1:9" ht="17.25" outlineLevel="1" x14ac:dyDescent="0.3">
      <c r="A472" s="203">
        <f t="shared" si="72"/>
        <v>10</v>
      </c>
      <c r="B472" s="224" t="s">
        <v>874</v>
      </c>
      <c r="C472" s="211">
        <v>600</v>
      </c>
      <c r="D472" s="73">
        <v>240</v>
      </c>
      <c r="E472" s="156">
        <f t="shared" si="74"/>
        <v>360</v>
      </c>
      <c r="F472" s="165" t="e">
        <f>[1]уролог!O43</f>
        <v>#REF!</v>
      </c>
      <c r="G472" s="165" t="e">
        <f>[2]уролог!O43</f>
        <v>#REF!</v>
      </c>
      <c r="H472" s="165" t="e">
        <f t="shared" si="75"/>
        <v>#REF!</v>
      </c>
      <c r="I472" s="23"/>
    </row>
    <row r="473" spans="1:9" ht="17.25" outlineLevel="1" x14ac:dyDescent="0.3">
      <c r="A473" s="203">
        <f t="shared" si="72"/>
        <v>11</v>
      </c>
      <c r="B473" s="224" t="s">
        <v>875</v>
      </c>
      <c r="C473" s="211">
        <v>600</v>
      </c>
      <c r="D473" s="73">
        <v>130</v>
      </c>
      <c r="E473" s="156">
        <f t="shared" si="74"/>
        <v>470</v>
      </c>
      <c r="F473" s="165" t="e">
        <f>[1]уролог!O44</f>
        <v>#REF!</v>
      </c>
      <c r="G473" s="165" t="e">
        <f>[2]уролог!O44</f>
        <v>#REF!</v>
      </c>
      <c r="H473" s="165" t="e">
        <f t="shared" si="75"/>
        <v>#REF!</v>
      </c>
      <c r="I473" s="23"/>
    </row>
    <row r="474" spans="1:9" ht="17.25" outlineLevel="1" x14ac:dyDescent="0.3">
      <c r="A474" s="203">
        <f t="shared" si="72"/>
        <v>12</v>
      </c>
      <c r="B474" s="224" t="s">
        <v>876</v>
      </c>
      <c r="C474" s="211">
        <v>1500</v>
      </c>
      <c r="D474" s="73">
        <v>130</v>
      </c>
      <c r="E474" s="156">
        <f t="shared" si="74"/>
        <v>1370</v>
      </c>
      <c r="F474" s="165" t="e">
        <f>[1]уролог!O45</f>
        <v>#REF!</v>
      </c>
      <c r="G474" s="165" t="e">
        <f>[2]уролог!O45</f>
        <v>#REF!</v>
      </c>
      <c r="H474" s="165" t="e">
        <f t="shared" si="75"/>
        <v>#REF!</v>
      </c>
      <c r="I474" s="23"/>
    </row>
    <row r="475" spans="1:9" ht="17.25" outlineLevel="1" x14ac:dyDescent="0.3">
      <c r="A475" s="203">
        <f t="shared" si="72"/>
        <v>13</v>
      </c>
      <c r="B475" s="224" t="s">
        <v>877</v>
      </c>
      <c r="C475" s="211">
        <v>300</v>
      </c>
      <c r="D475" s="73">
        <v>660</v>
      </c>
      <c r="E475" s="156">
        <f t="shared" si="74"/>
        <v>-360</v>
      </c>
      <c r="F475" s="165" t="e">
        <f>[1]уролог!O46</f>
        <v>#REF!</v>
      </c>
      <c r="G475" s="165" t="e">
        <f>[2]уролог!O46</f>
        <v>#REF!</v>
      </c>
      <c r="H475" s="165" t="e">
        <f t="shared" si="75"/>
        <v>#REF!</v>
      </c>
      <c r="I475" s="23"/>
    </row>
    <row r="476" spans="1:9" ht="17.25" outlineLevel="1" x14ac:dyDescent="0.3">
      <c r="A476" s="203">
        <f t="shared" si="72"/>
        <v>14</v>
      </c>
      <c r="B476" s="224" t="s">
        <v>878</v>
      </c>
      <c r="C476" s="211">
        <v>1000</v>
      </c>
      <c r="D476" s="73">
        <v>550</v>
      </c>
      <c r="E476" s="156">
        <f t="shared" si="74"/>
        <v>450</v>
      </c>
      <c r="F476" s="165" t="e">
        <f>[1]уролог!O47</f>
        <v>#REF!</v>
      </c>
      <c r="G476" s="165" t="e">
        <f>[2]уролог!O47</f>
        <v>#REF!</v>
      </c>
      <c r="H476" s="165" t="e">
        <f t="shared" si="75"/>
        <v>#REF!</v>
      </c>
      <c r="I476" s="23"/>
    </row>
    <row r="477" spans="1:9" ht="17.25" outlineLevel="1" x14ac:dyDescent="0.3">
      <c r="A477" s="203">
        <f t="shared" si="72"/>
        <v>15</v>
      </c>
      <c r="B477" s="224" t="s">
        <v>879</v>
      </c>
      <c r="C477" s="211">
        <v>1500</v>
      </c>
      <c r="D477" s="73">
        <v>550</v>
      </c>
      <c r="E477" s="156">
        <f t="shared" si="74"/>
        <v>950</v>
      </c>
      <c r="F477" s="165" t="e">
        <f>[1]уролог!O48</f>
        <v>#REF!</v>
      </c>
      <c r="G477" s="165" t="e">
        <f>[2]уролог!O48</f>
        <v>#REF!</v>
      </c>
      <c r="H477" s="165" t="e">
        <f t="shared" si="75"/>
        <v>#REF!</v>
      </c>
      <c r="I477" s="23"/>
    </row>
    <row r="478" spans="1:9" ht="17.25" outlineLevel="1" x14ac:dyDescent="0.3">
      <c r="A478" s="203">
        <f t="shared" si="72"/>
        <v>16</v>
      </c>
      <c r="B478" s="224" t="s">
        <v>880</v>
      </c>
      <c r="C478" s="211">
        <v>2000</v>
      </c>
      <c r="D478" s="73">
        <v>220</v>
      </c>
      <c r="E478" s="156">
        <f t="shared" si="74"/>
        <v>1780</v>
      </c>
      <c r="F478" s="165" t="e">
        <f>[1]уролог!O49</f>
        <v>#REF!</v>
      </c>
      <c r="G478" s="165" t="e">
        <f>[2]уролог!O49</f>
        <v>#REF!</v>
      </c>
      <c r="H478" s="165" t="e">
        <f t="shared" si="75"/>
        <v>#REF!</v>
      </c>
      <c r="I478" s="23"/>
    </row>
    <row r="479" spans="1:9" ht="34.5" outlineLevel="1" x14ac:dyDescent="0.3">
      <c r="A479" s="203">
        <f t="shared" si="72"/>
        <v>17</v>
      </c>
      <c r="B479" s="224" t="s">
        <v>881</v>
      </c>
      <c r="C479" s="211">
        <v>2000</v>
      </c>
      <c r="D479" s="73">
        <v>500</v>
      </c>
      <c r="E479" s="156">
        <f t="shared" si="74"/>
        <v>1500</v>
      </c>
      <c r="F479" s="165" t="e">
        <f>[1]уролог!O50</f>
        <v>#REF!</v>
      </c>
      <c r="G479" s="165" t="e">
        <f>[2]уролог!O50</f>
        <v>#REF!</v>
      </c>
      <c r="H479" s="165" t="e">
        <f t="shared" si="75"/>
        <v>#REF!</v>
      </c>
      <c r="I479" s="23"/>
    </row>
    <row r="480" spans="1:9" ht="34.5" outlineLevel="1" collapsed="1" x14ac:dyDescent="0.3">
      <c r="A480" s="203">
        <f t="shared" si="72"/>
        <v>18</v>
      </c>
      <c r="B480" s="224" t="s">
        <v>882</v>
      </c>
      <c r="C480" s="211">
        <v>3000</v>
      </c>
      <c r="D480" s="73">
        <v>500</v>
      </c>
      <c r="E480" s="156">
        <f t="shared" si="74"/>
        <v>2500</v>
      </c>
      <c r="F480" s="165" t="e">
        <f>[1]уролог!O51</f>
        <v>#REF!</v>
      </c>
      <c r="G480" s="165" t="e">
        <f>[2]уролог!O51</f>
        <v>#REF!</v>
      </c>
      <c r="H480" s="165" t="e">
        <f t="shared" si="75"/>
        <v>#REF!</v>
      </c>
      <c r="I480" s="23"/>
    </row>
    <row r="481" spans="1:10" ht="34.5" outlineLevel="1" collapsed="1" x14ac:dyDescent="0.3">
      <c r="A481" s="203">
        <f t="shared" si="72"/>
        <v>19</v>
      </c>
      <c r="B481" s="224" t="s">
        <v>883</v>
      </c>
      <c r="C481" s="211">
        <v>5000</v>
      </c>
      <c r="D481" s="73">
        <v>1100</v>
      </c>
      <c r="E481" s="156">
        <f t="shared" si="74"/>
        <v>3900</v>
      </c>
      <c r="F481" s="165" t="e">
        <f>[1]уролог!O52</f>
        <v>#REF!</v>
      </c>
      <c r="G481" s="165" t="e">
        <f>[2]уролог!O52</f>
        <v>#REF!</v>
      </c>
      <c r="H481" s="165" t="e">
        <f t="shared" si="75"/>
        <v>#REF!</v>
      </c>
      <c r="I481" s="23"/>
    </row>
    <row r="482" spans="1:10" ht="51.75" outlineLevel="1" x14ac:dyDescent="0.3">
      <c r="A482" s="203">
        <f t="shared" si="72"/>
        <v>20</v>
      </c>
      <c r="B482" s="224" t="s">
        <v>884</v>
      </c>
      <c r="C482" s="211">
        <v>3800</v>
      </c>
      <c r="D482" s="73">
        <v>3500</v>
      </c>
      <c r="E482" s="156">
        <f t="shared" si="74"/>
        <v>300</v>
      </c>
      <c r="F482" s="165" t="e">
        <f>[1]уролог!O53</f>
        <v>#REF!</v>
      </c>
      <c r="G482" s="165" t="e">
        <f>[2]уролог!O53</f>
        <v>#REF!</v>
      </c>
      <c r="H482" s="165" t="e">
        <f t="shared" si="75"/>
        <v>#REF!</v>
      </c>
      <c r="I482" s="23"/>
    </row>
    <row r="483" spans="1:10" ht="17.25" outlineLevel="1" x14ac:dyDescent="0.3">
      <c r="A483" s="235"/>
      <c r="B483" s="212" t="s">
        <v>159</v>
      </c>
      <c r="C483" s="213"/>
      <c r="D483" s="72"/>
      <c r="E483" s="72"/>
      <c r="F483" s="167"/>
      <c r="G483" s="167"/>
      <c r="H483" s="167"/>
    </row>
    <row r="484" spans="1:10" ht="17.25" outlineLevel="1" x14ac:dyDescent="0.3">
      <c r="A484" s="237"/>
      <c r="B484" s="234" t="s">
        <v>160</v>
      </c>
      <c r="C484" s="233"/>
      <c r="D484" s="71"/>
      <c r="E484" s="71"/>
      <c r="F484" s="166"/>
      <c r="G484" s="166"/>
      <c r="H484" s="166"/>
    </row>
    <row r="485" spans="1:10" s="4" customFormat="1" ht="17.25" outlineLevel="1" x14ac:dyDescent="0.3">
      <c r="A485" s="203">
        <f t="shared" si="72"/>
        <v>1</v>
      </c>
      <c r="B485" s="204" t="s">
        <v>919</v>
      </c>
      <c r="C485" s="211">
        <v>750</v>
      </c>
      <c r="D485" s="73">
        <v>720</v>
      </c>
      <c r="E485" s="156">
        <f t="shared" ref="E485:E530" si="76">C485-D485</f>
        <v>30</v>
      </c>
      <c r="F485" s="165">
        <f>[1]консультации!N12</f>
        <v>0.74769351386366423</v>
      </c>
      <c r="G485" s="165">
        <f>[2]консультации!N12</f>
        <v>0.73794075128838743</v>
      </c>
      <c r="H485" s="165">
        <f t="shared" ref="H485:H530" si="77">G485-F485</f>
        <v>-9.7527625752767966E-3</v>
      </c>
      <c r="I485" s="3"/>
      <c r="J485" s="3"/>
    </row>
    <row r="486" spans="1:10" s="4" customFormat="1" ht="17.25" outlineLevel="1" x14ac:dyDescent="0.3">
      <c r="A486" s="203">
        <f t="shared" si="72"/>
        <v>2</v>
      </c>
      <c r="B486" s="204" t="s">
        <v>920</v>
      </c>
      <c r="C486" s="211">
        <v>520</v>
      </c>
      <c r="D486" s="73">
        <v>500</v>
      </c>
      <c r="E486" s="156">
        <f t="shared" si="76"/>
        <v>20</v>
      </c>
      <c r="F486" s="165">
        <f>[1]консультации!N13</f>
        <v>0.73768067761971334</v>
      </c>
      <c r="G486" s="165">
        <f>[2]консультации!N13</f>
        <v>0.72363669951131504</v>
      </c>
      <c r="H486" s="165">
        <f t="shared" si="77"/>
        <v>-1.4043978108398303E-2</v>
      </c>
      <c r="I486" s="3"/>
      <c r="J486" s="3"/>
    </row>
    <row r="487" spans="1:10" s="4" customFormat="1" ht="17.25" outlineLevel="1" x14ac:dyDescent="0.3">
      <c r="A487" s="203">
        <f t="shared" si="72"/>
        <v>3</v>
      </c>
      <c r="B487" s="204" t="s">
        <v>921</v>
      </c>
      <c r="C487" s="211">
        <v>750</v>
      </c>
      <c r="D487" s="73">
        <v>720</v>
      </c>
      <c r="E487" s="156">
        <f t="shared" si="76"/>
        <v>30</v>
      </c>
      <c r="F487" s="165">
        <f>[1]консультации!N14</f>
        <v>0.75307636006297207</v>
      </c>
      <c r="G487" s="165">
        <f>[2]консультации!N14</f>
        <v>0.7456305315731131</v>
      </c>
      <c r="H487" s="165">
        <f t="shared" si="77"/>
        <v>-7.4458284898589744E-3</v>
      </c>
      <c r="I487" s="3"/>
      <c r="J487" s="3"/>
    </row>
    <row r="488" spans="1:10" s="4" customFormat="1" ht="17.25" outlineLevel="1" x14ac:dyDescent="0.3">
      <c r="A488" s="203">
        <f t="shared" si="72"/>
        <v>4</v>
      </c>
      <c r="B488" s="204" t="s">
        <v>922</v>
      </c>
      <c r="C488" s="211">
        <v>520</v>
      </c>
      <c r="D488" s="73">
        <v>500</v>
      </c>
      <c r="E488" s="156">
        <f t="shared" si="76"/>
        <v>20</v>
      </c>
      <c r="F488" s="165">
        <f>[1]консультации!N15</f>
        <v>0.74543197614671686</v>
      </c>
      <c r="G488" s="165">
        <f>[2]консультации!N15</f>
        <v>0.73470998312131996</v>
      </c>
      <c r="H488" s="165">
        <f t="shared" si="77"/>
        <v>-1.0721993025396892E-2</v>
      </c>
      <c r="I488" s="3"/>
      <c r="J488" s="3"/>
    </row>
    <row r="489" spans="1:10" s="4" customFormat="1" ht="17.25" outlineLevel="1" x14ac:dyDescent="0.3">
      <c r="A489" s="203">
        <f t="shared" si="72"/>
        <v>5</v>
      </c>
      <c r="B489" s="204" t="s">
        <v>923</v>
      </c>
      <c r="C489" s="211">
        <v>750</v>
      </c>
      <c r="D489" s="73">
        <v>720</v>
      </c>
      <c r="E489" s="156">
        <f t="shared" si="76"/>
        <v>30</v>
      </c>
      <c r="F489" s="165">
        <f>[1]консультации!N16</f>
        <v>0.75307636006297207</v>
      </c>
      <c r="G489" s="165">
        <f>[2]консультации!N16</f>
        <v>0.7456305315731131</v>
      </c>
      <c r="H489" s="165">
        <f t="shared" si="77"/>
        <v>-7.4458284898589744E-3</v>
      </c>
      <c r="I489" s="3"/>
      <c r="J489" s="3"/>
    </row>
    <row r="490" spans="1:10" s="4" customFormat="1" ht="17.25" outlineLevel="1" x14ac:dyDescent="0.3">
      <c r="A490" s="203">
        <f t="shared" si="72"/>
        <v>6</v>
      </c>
      <c r="B490" s="204" t="s">
        <v>924</v>
      </c>
      <c r="C490" s="211">
        <v>520</v>
      </c>
      <c r="D490" s="73">
        <v>500</v>
      </c>
      <c r="E490" s="156">
        <f t="shared" si="76"/>
        <v>20</v>
      </c>
      <c r="F490" s="165">
        <f>[1]консультации!N17</f>
        <v>0.74543197614671686</v>
      </c>
      <c r="G490" s="165">
        <f>[2]консультации!N17</f>
        <v>0.73470998312131996</v>
      </c>
      <c r="H490" s="165">
        <f t="shared" si="77"/>
        <v>-1.0721993025396892E-2</v>
      </c>
      <c r="I490" s="3"/>
      <c r="J490" s="3"/>
    </row>
    <row r="491" spans="1:10" s="4" customFormat="1" ht="17.25" outlineLevel="1" x14ac:dyDescent="0.3">
      <c r="A491" s="203">
        <f t="shared" si="72"/>
        <v>7</v>
      </c>
      <c r="B491" s="204" t="s">
        <v>925</v>
      </c>
      <c r="C491" s="211">
        <v>750</v>
      </c>
      <c r="D491" s="73">
        <v>720</v>
      </c>
      <c r="E491" s="156">
        <f t="shared" si="76"/>
        <v>30</v>
      </c>
      <c r="F491" s="165">
        <f>[1]консультации!N18</f>
        <v>0.74937866704421641</v>
      </c>
      <c r="G491" s="165">
        <f>[2]консультации!N18</f>
        <v>0.74034811297489078</v>
      </c>
      <c r="H491" s="165">
        <f t="shared" si="77"/>
        <v>-9.0305540693256248E-3</v>
      </c>
      <c r="I491" s="3"/>
      <c r="J491" s="3"/>
    </row>
    <row r="492" spans="1:10" s="4" customFormat="1" ht="17.25" outlineLevel="1" x14ac:dyDescent="0.3">
      <c r="A492" s="203">
        <f t="shared" si="72"/>
        <v>8</v>
      </c>
      <c r="B492" s="204" t="s">
        <v>926</v>
      </c>
      <c r="C492" s="211">
        <v>520</v>
      </c>
      <c r="D492" s="73">
        <v>500</v>
      </c>
      <c r="E492" s="156">
        <f t="shared" si="76"/>
        <v>20</v>
      </c>
      <c r="F492" s="165">
        <f>[1]консультации!N19</f>
        <v>0.74010729819970877</v>
      </c>
      <c r="G492" s="165">
        <f>[2]консультации!N19</f>
        <v>0.72710330033987991</v>
      </c>
      <c r="H492" s="165">
        <f t="shared" si="77"/>
        <v>-1.3003997859828864E-2</v>
      </c>
      <c r="I492" s="3"/>
      <c r="J492" s="3"/>
    </row>
    <row r="493" spans="1:10" s="4" customFormat="1" ht="17.25" outlineLevel="1" x14ac:dyDescent="0.3">
      <c r="A493" s="203">
        <f t="shared" si="72"/>
        <v>9</v>
      </c>
      <c r="B493" s="204" t="s">
        <v>927</v>
      </c>
      <c r="C493" s="211">
        <v>750</v>
      </c>
      <c r="D493" s="73">
        <v>720</v>
      </c>
      <c r="E493" s="156">
        <f t="shared" si="76"/>
        <v>30</v>
      </c>
      <c r="F493" s="165">
        <f>[1]консультации!N20</f>
        <v>0.75187921692503612</v>
      </c>
      <c r="G493" s="165">
        <f>[2]консультации!N20</f>
        <v>0.74392032709034728</v>
      </c>
      <c r="H493" s="165">
        <f t="shared" si="77"/>
        <v>-7.9588898346888426E-3</v>
      </c>
      <c r="I493" s="3"/>
      <c r="J493" s="3"/>
    </row>
    <row r="494" spans="1:10" s="4" customFormat="1" ht="17.25" outlineLevel="1" x14ac:dyDescent="0.3">
      <c r="A494" s="203">
        <f t="shared" si="72"/>
        <v>10</v>
      </c>
      <c r="B494" s="204" t="s">
        <v>928</v>
      </c>
      <c r="C494" s="211">
        <v>520</v>
      </c>
      <c r="D494" s="73">
        <v>500</v>
      </c>
      <c r="E494" s="156">
        <f t="shared" si="76"/>
        <v>20</v>
      </c>
      <c r="F494" s="165">
        <f>[1]консультации!N21</f>
        <v>0.74370809002808891</v>
      </c>
      <c r="G494" s="165">
        <f>[2]консультации!N21</f>
        <v>0.73224728866613731</v>
      </c>
      <c r="H494" s="165">
        <f t="shared" si="77"/>
        <v>-1.14608013619516E-2</v>
      </c>
      <c r="I494" s="3"/>
      <c r="J494" s="3"/>
    </row>
    <row r="495" spans="1:10" s="4" customFormat="1" ht="17.25" outlineLevel="1" x14ac:dyDescent="0.3">
      <c r="A495" s="203">
        <f t="shared" si="72"/>
        <v>11</v>
      </c>
      <c r="B495" s="204" t="s">
        <v>929</v>
      </c>
      <c r="C495" s="211">
        <v>750</v>
      </c>
      <c r="D495" s="73">
        <v>720</v>
      </c>
      <c r="E495" s="156">
        <f t="shared" si="76"/>
        <v>30</v>
      </c>
      <c r="F495" s="165">
        <f>[1]консультации!N22</f>
        <v>0.74845455078391354</v>
      </c>
      <c r="G495" s="165">
        <f>[2]консультации!N22</f>
        <v>0.73902794688874385</v>
      </c>
      <c r="H495" s="165">
        <f t="shared" si="77"/>
        <v>-9.426603895169694E-3</v>
      </c>
      <c r="I495" s="3"/>
      <c r="J495" s="3"/>
    </row>
    <row r="496" spans="1:10" s="4" customFormat="1" ht="17.25" outlineLevel="1" x14ac:dyDescent="0.3">
      <c r="A496" s="203">
        <f t="shared" si="72"/>
        <v>12</v>
      </c>
      <c r="B496" s="204" t="s">
        <v>930</v>
      </c>
      <c r="C496" s="211">
        <v>520</v>
      </c>
      <c r="D496" s="73">
        <v>500</v>
      </c>
      <c r="E496" s="156">
        <f t="shared" si="76"/>
        <v>20</v>
      </c>
      <c r="F496" s="165">
        <f>[1]консультации!N23</f>
        <v>0.73877657078487269</v>
      </c>
      <c r="G496" s="165">
        <f>[2]консультации!N23</f>
        <v>0.7252022611758282</v>
      </c>
      <c r="H496" s="165">
        <f t="shared" si="77"/>
        <v>-1.3574309609044488E-2</v>
      </c>
      <c r="I496" s="3"/>
      <c r="J496" s="3"/>
    </row>
    <row r="497" spans="1:10" s="4" customFormat="1" ht="17.25" outlineLevel="1" x14ac:dyDescent="0.3">
      <c r="A497" s="203">
        <f t="shared" si="72"/>
        <v>13</v>
      </c>
      <c r="B497" s="204" t="s">
        <v>931</v>
      </c>
      <c r="C497" s="211">
        <v>750</v>
      </c>
      <c r="D497" s="73">
        <v>720</v>
      </c>
      <c r="E497" s="156">
        <f t="shared" si="76"/>
        <v>30</v>
      </c>
      <c r="F497" s="165">
        <f>[1]консультации!N24</f>
        <v>0.75372744944564185</v>
      </c>
      <c r="G497" s="165">
        <f>[2]консультации!N24</f>
        <v>0.74656065926264137</v>
      </c>
      <c r="H497" s="165">
        <f t="shared" si="77"/>
        <v>-7.1667901830004821E-3</v>
      </c>
      <c r="I497" s="3"/>
      <c r="J497" s="3"/>
    </row>
    <row r="498" spans="1:10" s="4" customFormat="1" ht="17.25" outlineLevel="1" x14ac:dyDescent="0.3">
      <c r="A498" s="203">
        <f t="shared" si="72"/>
        <v>14</v>
      </c>
      <c r="B498" s="204" t="s">
        <v>932</v>
      </c>
      <c r="C498" s="211">
        <v>520</v>
      </c>
      <c r="D498" s="73">
        <v>500</v>
      </c>
      <c r="E498" s="156">
        <f t="shared" si="76"/>
        <v>20</v>
      </c>
      <c r="F498" s="165">
        <f>[1]консультации!N25</f>
        <v>0.7463695448577613</v>
      </c>
      <c r="G498" s="165">
        <f>[2]консультации!N25</f>
        <v>0.73604936699424051</v>
      </c>
      <c r="H498" s="165">
        <f t="shared" si="77"/>
        <v>-1.0320177863520796E-2</v>
      </c>
      <c r="I498" s="3"/>
      <c r="J498" s="3"/>
    </row>
    <row r="499" spans="1:10" s="4" customFormat="1" ht="17.25" outlineLevel="1" x14ac:dyDescent="0.3">
      <c r="A499" s="203">
        <f t="shared" si="72"/>
        <v>15</v>
      </c>
      <c r="B499" s="204" t="s">
        <v>933</v>
      </c>
      <c r="C499" s="211">
        <v>750</v>
      </c>
      <c r="D499" s="73">
        <v>720</v>
      </c>
      <c r="E499" s="156">
        <f t="shared" si="76"/>
        <v>30</v>
      </c>
      <c r="F499" s="165">
        <f>[1]консультации!N26</f>
        <v>0.74709555628346813</v>
      </c>
      <c r="G499" s="165">
        <f>[2]консультации!N26</f>
        <v>0.73708652617382175</v>
      </c>
      <c r="H499" s="165">
        <f t="shared" si="77"/>
        <v>-1.0009030109646377E-2</v>
      </c>
      <c r="I499" s="3"/>
      <c r="J499" s="3"/>
    </row>
    <row r="500" spans="1:10" s="4" customFormat="1" ht="17.25" outlineLevel="1" x14ac:dyDescent="0.3">
      <c r="A500" s="203">
        <f t="shared" si="72"/>
        <v>16</v>
      </c>
      <c r="B500" s="204" t="s">
        <v>934</v>
      </c>
      <c r="C500" s="211">
        <v>520</v>
      </c>
      <c r="D500" s="73">
        <v>500</v>
      </c>
      <c r="E500" s="156">
        <f t="shared" si="76"/>
        <v>20</v>
      </c>
      <c r="F500" s="165">
        <f>[1]консультации!N27</f>
        <v>0.73681961870423129</v>
      </c>
      <c r="G500" s="165">
        <f>[2]консультации!N27</f>
        <v>0.72240661534634054</v>
      </c>
      <c r="H500" s="165">
        <f t="shared" si="77"/>
        <v>-1.4413003357890752E-2</v>
      </c>
      <c r="I500" s="3"/>
      <c r="J500" s="3"/>
    </row>
    <row r="501" spans="1:10" s="4" customFormat="1" ht="17.25" outlineLevel="1" x14ac:dyDescent="0.3">
      <c r="A501" s="203">
        <f t="shared" si="72"/>
        <v>17</v>
      </c>
      <c r="B501" s="204" t="s">
        <v>935</v>
      </c>
      <c r="C501" s="211">
        <v>750</v>
      </c>
      <c r="D501" s="73">
        <v>720</v>
      </c>
      <c r="E501" s="156">
        <f t="shared" si="76"/>
        <v>30</v>
      </c>
      <c r="F501" s="165">
        <f>[1]консультации!N28</f>
        <v>0.74568220200300495</v>
      </c>
      <c r="G501" s="165">
        <f>[2]консультации!N28</f>
        <v>0.73506744863030293</v>
      </c>
      <c r="H501" s="165">
        <f t="shared" si="77"/>
        <v>-1.0614753372702013E-2</v>
      </c>
      <c r="I501" s="3"/>
      <c r="J501" s="3"/>
    </row>
    <row r="502" spans="1:10" s="4" customFormat="1" ht="17.25" outlineLevel="1" x14ac:dyDescent="0.3">
      <c r="A502" s="203">
        <f t="shared" si="72"/>
        <v>18</v>
      </c>
      <c r="B502" s="204" t="s">
        <v>936</v>
      </c>
      <c r="C502" s="211">
        <v>520</v>
      </c>
      <c r="D502" s="73">
        <v>500</v>
      </c>
      <c r="E502" s="156">
        <f t="shared" si="76"/>
        <v>20</v>
      </c>
      <c r="F502" s="165">
        <f>[1]консультации!N29</f>
        <v>0.7347843885403641</v>
      </c>
      <c r="G502" s="165">
        <f>[2]консультации!N29</f>
        <v>0.71949914368367329</v>
      </c>
      <c r="H502" s="165">
        <f t="shared" si="77"/>
        <v>-1.5285244856690805E-2</v>
      </c>
      <c r="I502" s="3"/>
      <c r="J502" s="3"/>
    </row>
    <row r="503" spans="1:10" s="4" customFormat="1" ht="17.25" outlineLevel="1" x14ac:dyDescent="0.3">
      <c r="A503" s="203">
        <f t="shared" si="72"/>
        <v>19</v>
      </c>
      <c r="B503" s="204" t="s">
        <v>937</v>
      </c>
      <c r="C503" s="211">
        <v>750</v>
      </c>
      <c r="D503" s="73">
        <v>720</v>
      </c>
      <c r="E503" s="156">
        <f t="shared" si="76"/>
        <v>30</v>
      </c>
      <c r="F503" s="165">
        <f>[1]консультации!N30</f>
        <v>0.74541040310291595</v>
      </c>
      <c r="G503" s="165">
        <f>[2]консультации!N30</f>
        <v>0.73467916448731851</v>
      </c>
      <c r="H503" s="165">
        <f t="shared" si="77"/>
        <v>-1.0731238615597438E-2</v>
      </c>
      <c r="I503" s="3"/>
      <c r="J503" s="3"/>
    </row>
    <row r="504" spans="1:10" s="4" customFormat="1" ht="17.25" outlineLevel="1" x14ac:dyDescent="0.3">
      <c r="A504" s="203">
        <f t="shared" si="72"/>
        <v>20</v>
      </c>
      <c r="B504" s="204" t="s">
        <v>938</v>
      </c>
      <c r="C504" s="211">
        <v>520</v>
      </c>
      <c r="D504" s="73">
        <v>500</v>
      </c>
      <c r="E504" s="156">
        <f t="shared" si="76"/>
        <v>20</v>
      </c>
      <c r="F504" s="165">
        <f>[1]консультации!N31</f>
        <v>0.73439299812423586</v>
      </c>
      <c r="G504" s="165">
        <f>[2]консультации!N31</f>
        <v>0.71894001451777578</v>
      </c>
      <c r="H504" s="165">
        <f t="shared" si="77"/>
        <v>-1.545298360646008E-2</v>
      </c>
      <c r="I504" s="3"/>
      <c r="J504" s="3"/>
    </row>
    <row r="505" spans="1:10" s="4" customFormat="1" ht="17.25" outlineLevel="1" x14ac:dyDescent="0.3">
      <c r="A505" s="203">
        <f t="shared" si="72"/>
        <v>21</v>
      </c>
      <c r="B505" s="204" t="s">
        <v>939</v>
      </c>
      <c r="C505" s="211">
        <v>750</v>
      </c>
      <c r="D505" s="73">
        <v>720</v>
      </c>
      <c r="E505" s="156">
        <f t="shared" si="76"/>
        <v>30</v>
      </c>
      <c r="F505" s="165">
        <f>[1]консультации!N32</f>
        <v>0.7544341265858735</v>
      </c>
      <c r="G505" s="165">
        <f>[2]консультации!N32</f>
        <v>0.74757019803440072</v>
      </c>
      <c r="H505" s="165">
        <f t="shared" si="77"/>
        <v>-6.8639285514727755E-3</v>
      </c>
      <c r="I505" s="3"/>
      <c r="J505" s="3"/>
    </row>
    <row r="506" spans="1:10" s="4" customFormat="1" ht="17.25" outlineLevel="1" x14ac:dyDescent="0.3">
      <c r="A506" s="203">
        <f t="shared" si="72"/>
        <v>22</v>
      </c>
      <c r="B506" s="204" t="s">
        <v>940</v>
      </c>
      <c r="C506" s="211">
        <v>520</v>
      </c>
      <c r="D506" s="73">
        <v>500</v>
      </c>
      <c r="E506" s="156">
        <f t="shared" si="76"/>
        <v>20</v>
      </c>
      <c r="F506" s="165">
        <f>[1]консультации!N33</f>
        <v>0.74738715993969485</v>
      </c>
      <c r="G506" s="165">
        <f>[2]консультации!N33</f>
        <v>0.7375031028255743</v>
      </c>
      <c r="H506" s="165">
        <f t="shared" si="77"/>
        <v>-9.884057114120548E-3</v>
      </c>
      <c r="I506" s="3"/>
      <c r="J506" s="3"/>
    </row>
    <row r="507" spans="1:10" s="4" customFormat="1" ht="17.25" outlineLevel="1" x14ac:dyDescent="0.3">
      <c r="A507" s="203">
        <f t="shared" si="72"/>
        <v>23</v>
      </c>
      <c r="B507" s="204" t="s">
        <v>941</v>
      </c>
      <c r="C507" s="211">
        <v>750</v>
      </c>
      <c r="D507" s="73">
        <v>720</v>
      </c>
      <c r="E507" s="156">
        <f t="shared" si="76"/>
        <v>30</v>
      </c>
      <c r="F507" s="165">
        <f>[1]консультации!N34</f>
        <v>0.7544341265858735</v>
      </c>
      <c r="G507" s="165">
        <f>[2]консультации!N34</f>
        <v>0.74757019803440072</v>
      </c>
      <c r="H507" s="165">
        <f t="shared" si="77"/>
        <v>-6.8639285514727755E-3</v>
      </c>
      <c r="I507" s="3"/>
      <c r="J507" s="3"/>
    </row>
    <row r="508" spans="1:10" s="4" customFormat="1" ht="17.25" outlineLevel="1" x14ac:dyDescent="0.3">
      <c r="A508" s="203">
        <f t="shared" si="72"/>
        <v>24</v>
      </c>
      <c r="B508" s="204" t="s">
        <v>942</v>
      </c>
      <c r="C508" s="211">
        <v>520</v>
      </c>
      <c r="D508" s="73">
        <v>500</v>
      </c>
      <c r="E508" s="156">
        <f t="shared" si="76"/>
        <v>20</v>
      </c>
      <c r="F508" s="165">
        <f>[1]консультации!N35</f>
        <v>0.74738715993969485</v>
      </c>
      <c r="G508" s="165">
        <f>[2]консультации!N35</f>
        <v>0.7375031028255743</v>
      </c>
      <c r="H508" s="165">
        <f t="shared" si="77"/>
        <v>-9.884057114120548E-3</v>
      </c>
      <c r="I508" s="3"/>
      <c r="J508" s="3"/>
    </row>
    <row r="509" spans="1:10" s="4" customFormat="1" ht="17.25" outlineLevel="1" x14ac:dyDescent="0.3">
      <c r="A509" s="203">
        <f t="shared" si="72"/>
        <v>25</v>
      </c>
      <c r="B509" s="204" t="s">
        <v>943</v>
      </c>
      <c r="C509" s="211">
        <v>750</v>
      </c>
      <c r="D509" s="73">
        <v>720</v>
      </c>
      <c r="E509" s="156">
        <f t="shared" si="76"/>
        <v>30</v>
      </c>
      <c r="F509" s="165">
        <f>[1]консультации!N36</f>
        <v>0.74823711166384232</v>
      </c>
      <c r="G509" s="165">
        <f>[2]консультации!N36</f>
        <v>0.73871731957435627</v>
      </c>
      <c r="H509" s="165">
        <f t="shared" si="77"/>
        <v>-9.5197920894860566E-3</v>
      </c>
      <c r="I509" s="3"/>
      <c r="J509" s="3"/>
    </row>
    <row r="510" spans="1:10" s="4" customFormat="1" ht="17.25" outlineLevel="1" x14ac:dyDescent="0.3">
      <c r="A510" s="203">
        <f t="shared" si="72"/>
        <v>26</v>
      </c>
      <c r="B510" s="204" t="s">
        <v>944</v>
      </c>
      <c r="C510" s="211">
        <v>520</v>
      </c>
      <c r="D510" s="73">
        <v>500</v>
      </c>
      <c r="E510" s="156">
        <f t="shared" si="76"/>
        <v>20</v>
      </c>
      <c r="F510" s="165">
        <f>[1]консультации!N37</f>
        <v>0.73846345845197003</v>
      </c>
      <c r="G510" s="165">
        <f>[2]консультации!N37</f>
        <v>0.72475495784311017</v>
      </c>
      <c r="H510" s="165">
        <f t="shared" si="77"/>
        <v>-1.3708500608859864E-2</v>
      </c>
      <c r="I510" s="3"/>
      <c r="J510" s="3"/>
    </row>
    <row r="511" spans="1:10" s="4" customFormat="1" ht="17.25" outlineLevel="1" x14ac:dyDescent="0.3">
      <c r="A511" s="203">
        <f t="shared" si="72"/>
        <v>27</v>
      </c>
      <c r="B511" s="204" t="s">
        <v>945</v>
      </c>
      <c r="C511" s="211">
        <v>750</v>
      </c>
      <c r="D511" s="73">
        <v>720</v>
      </c>
      <c r="E511" s="156">
        <f t="shared" si="76"/>
        <v>30</v>
      </c>
      <c r="F511" s="165">
        <f>[1]консультации!N38</f>
        <v>0.7535643701055883</v>
      </c>
      <c r="G511" s="165">
        <f>[2]консультации!N38</f>
        <v>0.74632768877685074</v>
      </c>
      <c r="H511" s="165">
        <f t="shared" si="77"/>
        <v>-7.2366813287375598E-3</v>
      </c>
      <c r="I511" s="3"/>
      <c r="J511" s="3"/>
    </row>
    <row r="512" spans="1:10" s="4" customFormat="1" ht="17.25" outlineLevel="1" x14ac:dyDescent="0.3">
      <c r="A512" s="203">
        <f t="shared" si="72"/>
        <v>28</v>
      </c>
      <c r="B512" s="204" t="s">
        <v>946</v>
      </c>
      <c r="C512" s="211">
        <v>520</v>
      </c>
      <c r="D512" s="73">
        <v>500</v>
      </c>
      <c r="E512" s="156">
        <f t="shared" si="76"/>
        <v>20</v>
      </c>
      <c r="F512" s="165">
        <f>[1]консультации!N39</f>
        <v>0.74613471060808434</v>
      </c>
      <c r="G512" s="165">
        <f>[2]консультации!N39</f>
        <v>0.73571388949470218</v>
      </c>
      <c r="H512" s="165">
        <f t="shared" si="77"/>
        <v>-1.0420821113382162E-2</v>
      </c>
      <c r="I512" s="3"/>
      <c r="J512" s="3"/>
    </row>
    <row r="513" spans="1:10" s="4" customFormat="1" ht="17.25" outlineLevel="1" x14ac:dyDescent="0.3">
      <c r="A513" s="203">
        <f t="shared" si="72"/>
        <v>29</v>
      </c>
      <c r="B513" s="204" t="s">
        <v>947</v>
      </c>
      <c r="C513" s="211">
        <v>750</v>
      </c>
      <c r="D513" s="73">
        <v>720</v>
      </c>
      <c r="E513" s="156">
        <f t="shared" si="76"/>
        <v>30</v>
      </c>
      <c r="F513" s="165">
        <f>[1]консультации!N40</f>
        <v>0.7535643701055883</v>
      </c>
      <c r="G513" s="165">
        <f>[2]консультации!N40</f>
        <v>0.74632768877685074</v>
      </c>
      <c r="H513" s="165">
        <f t="shared" si="77"/>
        <v>-7.2366813287375598E-3</v>
      </c>
      <c r="I513" s="3"/>
      <c r="J513" s="3"/>
    </row>
    <row r="514" spans="1:10" s="4" customFormat="1" ht="17.25" outlineLevel="1" x14ac:dyDescent="0.3">
      <c r="A514" s="203">
        <f t="shared" si="72"/>
        <v>30</v>
      </c>
      <c r="B514" s="204" t="s">
        <v>948</v>
      </c>
      <c r="C514" s="211">
        <v>520</v>
      </c>
      <c r="D514" s="73">
        <v>500</v>
      </c>
      <c r="E514" s="156">
        <f t="shared" si="76"/>
        <v>20</v>
      </c>
      <c r="F514" s="165">
        <f>[1]консультации!N41</f>
        <v>0.74613471060808434</v>
      </c>
      <c r="G514" s="165">
        <f>[2]консультации!N41</f>
        <v>0.73571388949470218</v>
      </c>
      <c r="H514" s="165">
        <f t="shared" si="77"/>
        <v>-1.0420821113382162E-2</v>
      </c>
      <c r="I514" s="3"/>
      <c r="J514" s="3"/>
    </row>
    <row r="515" spans="1:10" s="4" customFormat="1" ht="17.25" outlineLevel="1" x14ac:dyDescent="0.3">
      <c r="A515" s="203">
        <f t="shared" si="72"/>
        <v>31</v>
      </c>
      <c r="B515" s="204" t="s">
        <v>949</v>
      </c>
      <c r="C515" s="211">
        <v>950</v>
      </c>
      <c r="D515" s="73">
        <v>880</v>
      </c>
      <c r="E515" s="156">
        <f t="shared" si="76"/>
        <v>70</v>
      </c>
      <c r="F515" s="165">
        <f>[1]консультации!N42</f>
        <v>0.7566344773359619</v>
      </c>
      <c r="G515" s="165">
        <f>[2]консультации!N42</f>
        <v>0.75071355624881297</v>
      </c>
      <c r="H515" s="165">
        <f t="shared" si="77"/>
        <v>-5.9209210871489226E-3</v>
      </c>
      <c r="I515" s="3"/>
      <c r="J515" s="3"/>
    </row>
    <row r="516" spans="1:10" s="4" customFormat="1" ht="17.25" outlineLevel="1" x14ac:dyDescent="0.3">
      <c r="A516" s="203">
        <f t="shared" si="72"/>
        <v>32</v>
      </c>
      <c r="B516" s="204" t="s">
        <v>950</v>
      </c>
      <c r="C516" s="211">
        <v>700</v>
      </c>
      <c r="D516" s="73">
        <v>610</v>
      </c>
      <c r="E516" s="156">
        <f t="shared" si="76"/>
        <v>90</v>
      </c>
      <c r="F516" s="165">
        <f>[1]консультации!N43</f>
        <v>0.75051942768857849</v>
      </c>
      <c r="G516" s="165">
        <f>[2]консультации!N43</f>
        <v>0.74197777103826512</v>
      </c>
      <c r="H516" s="165">
        <f t="shared" si="77"/>
        <v>-8.5416566503133673E-3</v>
      </c>
      <c r="I516" s="3"/>
      <c r="J516" s="3"/>
    </row>
    <row r="517" spans="1:10" s="4" customFormat="1" ht="17.25" outlineLevel="1" x14ac:dyDescent="0.3">
      <c r="A517" s="203">
        <f t="shared" si="72"/>
        <v>33</v>
      </c>
      <c r="B517" s="204" t="s">
        <v>951</v>
      </c>
      <c r="C517" s="211">
        <v>750</v>
      </c>
      <c r="D517" s="73">
        <v>720</v>
      </c>
      <c r="E517" s="156">
        <f t="shared" si="76"/>
        <v>30</v>
      </c>
      <c r="F517" s="165">
        <f>[1]консультации!N44</f>
        <v>0.74541040310291595</v>
      </c>
      <c r="G517" s="165">
        <f>[2]консультации!N44</f>
        <v>0.73467916448731851</v>
      </c>
      <c r="H517" s="165">
        <f t="shared" si="77"/>
        <v>-1.0731238615597438E-2</v>
      </c>
      <c r="I517" s="3"/>
      <c r="J517" s="3"/>
    </row>
    <row r="518" spans="1:10" s="4" customFormat="1" ht="17.25" outlineLevel="1" x14ac:dyDescent="0.3">
      <c r="A518" s="203">
        <f t="shared" si="72"/>
        <v>34</v>
      </c>
      <c r="B518" s="204" t="s">
        <v>952</v>
      </c>
      <c r="C518" s="211">
        <v>520</v>
      </c>
      <c r="D518" s="73">
        <v>500</v>
      </c>
      <c r="E518" s="156">
        <f t="shared" si="76"/>
        <v>20</v>
      </c>
      <c r="F518" s="165">
        <f>[1]консультации!N45</f>
        <v>0.73439299812423586</v>
      </c>
      <c r="G518" s="165">
        <f>[2]консультации!N45</f>
        <v>0.71894001451777578</v>
      </c>
      <c r="H518" s="165">
        <f t="shared" si="77"/>
        <v>-1.545298360646008E-2</v>
      </c>
      <c r="I518" s="3"/>
      <c r="J518" s="3"/>
    </row>
    <row r="519" spans="1:10" s="4" customFormat="1" ht="17.25" outlineLevel="1" x14ac:dyDescent="0.3">
      <c r="A519" s="203">
        <f t="shared" si="72"/>
        <v>35</v>
      </c>
      <c r="B519" s="204" t="s">
        <v>953</v>
      </c>
      <c r="C519" s="211">
        <v>750</v>
      </c>
      <c r="D519" s="73">
        <v>720</v>
      </c>
      <c r="E519" s="156">
        <f t="shared" si="76"/>
        <v>30</v>
      </c>
      <c r="F519" s="165">
        <f>[1]консультации!N46</f>
        <v>0.74937866704421641</v>
      </c>
      <c r="G519" s="165">
        <f>[2]консультации!N46</f>
        <v>0.74034811297489078</v>
      </c>
      <c r="H519" s="165">
        <f t="shared" si="77"/>
        <v>-9.0305540693256248E-3</v>
      </c>
      <c r="I519" s="3"/>
      <c r="J519" s="3"/>
    </row>
    <row r="520" spans="1:10" s="4" customFormat="1" ht="17.25" outlineLevel="1" x14ac:dyDescent="0.3">
      <c r="A520" s="203">
        <f t="shared" si="72"/>
        <v>36</v>
      </c>
      <c r="B520" s="204" t="s">
        <v>954</v>
      </c>
      <c r="C520" s="211">
        <v>520</v>
      </c>
      <c r="D520" s="73">
        <v>500</v>
      </c>
      <c r="E520" s="156">
        <f t="shared" si="76"/>
        <v>20</v>
      </c>
      <c r="F520" s="165">
        <f>[1]консультации!N47</f>
        <v>0.74010729819970877</v>
      </c>
      <c r="G520" s="165">
        <f>[2]консультации!N47</f>
        <v>0.72710330033987991</v>
      </c>
      <c r="H520" s="165">
        <f t="shared" si="77"/>
        <v>-1.3003997859828864E-2</v>
      </c>
      <c r="I520" s="3"/>
      <c r="J520" s="3"/>
    </row>
    <row r="521" spans="1:10" s="4" customFormat="1" ht="17.25" outlineLevel="1" x14ac:dyDescent="0.3">
      <c r="A521" s="203">
        <f t="shared" si="72"/>
        <v>37</v>
      </c>
      <c r="B521" s="204" t="s">
        <v>955</v>
      </c>
      <c r="C521" s="211">
        <v>750</v>
      </c>
      <c r="D521" s="73">
        <v>720</v>
      </c>
      <c r="E521" s="156">
        <f t="shared" si="76"/>
        <v>30</v>
      </c>
      <c r="F521" s="165">
        <f>[1]консультации!N48</f>
        <v>0.7535643701055883</v>
      </c>
      <c r="G521" s="165">
        <f>[2]консультации!N48</f>
        <v>0.74632768877685074</v>
      </c>
      <c r="H521" s="165">
        <f t="shared" si="77"/>
        <v>-7.2366813287375598E-3</v>
      </c>
      <c r="I521" s="3"/>
      <c r="J521" s="3"/>
    </row>
    <row r="522" spans="1:10" s="4" customFormat="1" ht="17.25" outlineLevel="1" x14ac:dyDescent="0.3">
      <c r="A522" s="203">
        <f t="shared" si="72"/>
        <v>38</v>
      </c>
      <c r="B522" s="204" t="s">
        <v>956</v>
      </c>
      <c r="C522" s="211">
        <v>520</v>
      </c>
      <c r="D522" s="73">
        <v>500</v>
      </c>
      <c r="E522" s="156">
        <f t="shared" si="76"/>
        <v>20</v>
      </c>
      <c r="F522" s="165">
        <f>[1]консультации!N49</f>
        <v>0.74613471060808434</v>
      </c>
      <c r="G522" s="165">
        <f>[2]консультации!N49</f>
        <v>0.73571388949470218</v>
      </c>
      <c r="H522" s="165">
        <f t="shared" si="77"/>
        <v>-1.0420821113382162E-2</v>
      </c>
      <c r="I522" s="3"/>
      <c r="J522" s="3"/>
    </row>
    <row r="523" spans="1:10" s="4" customFormat="1" ht="17.25" outlineLevel="1" x14ac:dyDescent="0.3">
      <c r="A523" s="203">
        <f t="shared" si="72"/>
        <v>39</v>
      </c>
      <c r="B523" s="204" t="s">
        <v>957</v>
      </c>
      <c r="C523" s="211">
        <v>750</v>
      </c>
      <c r="D523" s="73">
        <v>720</v>
      </c>
      <c r="E523" s="156">
        <f t="shared" si="76"/>
        <v>30</v>
      </c>
      <c r="F523" s="165">
        <f>[1]консультации!N50</f>
        <v>0.7535643701055883</v>
      </c>
      <c r="G523" s="165">
        <f>[2]консультации!N50</f>
        <v>0.74632768877685074</v>
      </c>
      <c r="H523" s="165">
        <f t="shared" si="77"/>
        <v>-7.2366813287375598E-3</v>
      </c>
      <c r="I523" s="3"/>
      <c r="J523" s="3"/>
    </row>
    <row r="524" spans="1:10" s="4" customFormat="1" ht="17.25" outlineLevel="1" x14ac:dyDescent="0.3">
      <c r="A524" s="203">
        <f t="shared" si="72"/>
        <v>40</v>
      </c>
      <c r="B524" s="204" t="s">
        <v>958</v>
      </c>
      <c r="C524" s="211">
        <v>520</v>
      </c>
      <c r="D524" s="73">
        <v>500</v>
      </c>
      <c r="E524" s="156">
        <f t="shared" si="76"/>
        <v>20</v>
      </c>
      <c r="F524" s="165">
        <f>[1]консультации!N51</f>
        <v>0.74613471060808434</v>
      </c>
      <c r="G524" s="165">
        <f>[2]консультации!N51</f>
        <v>0.73571388949470218</v>
      </c>
      <c r="H524" s="165">
        <f t="shared" si="77"/>
        <v>-1.0420821113382162E-2</v>
      </c>
      <c r="I524" s="3"/>
      <c r="J524" s="3"/>
    </row>
    <row r="525" spans="1:10" s="4" customFormat="1" ht="17.25" outlineLevel="1" x14ac:dyDescent="0.3">
      <c r="A525" s="203">
        <f t="shared" si="72"/>
        <v>41</v>
      </c>
      <c r="B525" s="204" t="s">
        <v>959</v>
      </c>
      <c r="C525" s="211">
        <v>750</v>
      </c>
      <c r="D525" s="73">
        <v>720</v>
      </c>
      <c r="E525" s="156">
        <f t="shared" si="76"/>
        <v>30</v>
      </c>
      <c r="F525" s="165">
        <f>[1]консультации!N52</f>
        <v>0.75291205274537454</v>
      </c>
      <c r="G525" s="165">
        <f>[2]консультации!N52</f>
        <v>0.74539580683368811</v>
      </c>
      <c r="H525" s="165">
        <f t="shared" si="77"/>
        <v>-7.5162459116864255E-3</v>
      </c>
      <c r="I525" s="3"/>
      <c r="J525" s="3"/>
    </row>
    <row r="526" spans="1:10" s="4" customFormat="1" ht="17.25" outlineLevel="1" x14ac:dyDescent="0.3">
      <c r="A526" s="203">
        <f t="shared" si="72"/>
        <v>42</v>
      </c>
      <c r="B526" s="204" t="s">
        <v>960</v>
      </c>
      <c r="C526" s="211">
        <v>520</v>
      </c>
      <c r="D526" s="73">
        <v>500</v>
      </c>
      <c r="E526" s="156">
        <f t="shared" si="76"/>
        <v>20</v>
      </c>
      <c r="F526" s="165">
        <f>[1]консультации!N53</f>
        <v>0.74519537360937649</v>
      </c>
      <c r="G526" s="165">
        <f>[2]консультации!N53</f>
        <v>0.73437197949654809</v>
      </c>
      <c r="H526" s="165">
        <f t="shared" si="77"/>
        <v>-1.0823394112828399E-2</v>
      </c>
      <c r="I526" s="3"/>
      <c r="J526" s="3"/>
    </row>
    <row r="527" spans="1:10" s="4" customFormat="1" ht="17.25" outlineLevel="1" x14ac:dyDescent="0.3">
      <c r="A527" s="203">
        <f t="shared" si="72"/>
        <v>43</v>
      </c>
      <c r="B527" s="204" t="s">
        <v>401</v>
      </c>
      <c r="C527" s="211">
        <v>750</v>
      </c>
      <c r="D527" s="73">
        <v>720</v>
      </c>
      <c r="E527" s="156">
        <f t="shared" si="76"/>
        <v>30</v>
      </c>
      <c r="F527" s="165">
        <f>[1]консультации!N54</f>
        <v>0.74937866704421641</v>
      </c>
      <c r="G527" s="165">
        <f>[2]консультации!N54</f>
        <v>0.74034811297489078</v>
      </c>
      <c r="H527" s="165">
        <f t="shared" si="77"/>
        <v>-9.0305540693256248E-3</v>
      </c>
      <c r="I527" s="3"/>
      <c r="J527" s="3"/>
    </row>
    <row r="528" spans="1:10" s="4" customFormat="1" ht="17.25" outlineLevel="1" x14ac:dyDescent="0.3">
      <c r="A528" s="203">
        <f t="shared" si="72"/>
        <v>44</v>
      </c>
      <c r="B528" s="204" t="s">
        <v>402</v>
      </c>
      <c r="C528" s="211">
        <v>520</v>
      </c>
      <c r="D528" s="73">
        <v>500</v>
      </c>
      <c r="E528" s="156">
        <f t="shared" si="76"/>
        <v>20</v>
      </c>
      <c r="F528" s="165">
        <f>[1]консультации!N55</f>
        <v>0.74010729819970877</v>
      </c>
      <c r="G528" s="165">
        <f>[2]консультации!N55</f>
        <v>0.72710330033987991</v>
      </c>
      <c r="H528" s="165">
        <f t="shared" si="77"/>
        <v>-1.3003997859828864E-2</v>
      </c>
      <c r="I528" s="3"/>
      <c r="J528" s="3"/>
    </row>
    <row r="529" spans="1:10" s="4" customFormat="1" ht="17.25" outlineLevel="1" x14ac:dyDescent="0.3">
      <c r="A529" s="203">
        <f t="shared" si="72"/>
        <v>45</v>
      </c>
      <c r="B529" s="204" t="s">
        <v>710</v>
      </c>
      <c r="C529" s="211">
        <v>750</v>
      </c>
      <c r="D529" s="73">
        <v>720</v>
      </c>
      <c r="E529" s="156">
        <f t="shared" si="76"/>
        <v>30</v>
      </c>
      <c r="F529" s="165">
        <f>[1]консультации!N56</f>
        <v>0.74937866704421641</v>
      </c>
      <c r="G529" s="165">
        <f>[2]консультации!N56</f>
        <v>0.74034811297489078</v>
      </c>
      <c r="H529" s="165">
        <f t="shared" si="77"/>
        <v>-9.0305540693256248E-3</v>
      </c>
      <c r="I529" s="3"/>
      <c r="J529" s="3"/>
    </row>
    <row r="530" spans="1:10" s="4" customFormat="1" ht="17.25" outlineLevel="1" x14ac:dyDescent="0.3">
      <c r="A530" s="203">
        <f t="shared" ref="A530:A532" si="78">A529+1</f>
        <v>46</v>
      </c>
      <c r="B530" s="204" t="s">
        <v>711</v>
      </c>
      <c r="C530" s="211">
        <v>520</v>
      </c>
      <c r="D530" s="73">
        <v>500</v>
      </c>
      <c r="E530" s="156">
        <f t="shared" si="76"/>
        <v>20</v>
      </c>
      <c r="F530" s="165">
        <f>[1]консультации!N57</f>
        <v>0.74010729819970877</v>
      </c>
      <c r="G530" s="165">
        <f>[2]консультации!N57</f>
        <v>0.72710330033987991</v>
      </c>
      <c r="H530" s="165">
        <f t="shared" si="77"/>
        <v>-1.3003997859828864E-2</v>
      </c>
      <c r="I530" s="3"/>
      <c r="J530" s="3"/>
    </row>
    <row r="531" spans="1:10" ht="17.25" outlineLevel="1" x14ac:dyDescent="0.3">
      <c r="A531" s="203">
        <f t="shared" si="78"/>
        <v>47</v>
      </c>
      <c r="B531" s="217" t="s">
        <v>977</v>
      </c>
      <c r="C531" s="221">
        <v>800</v>
      </c>
      <c r="D531" s="91"/>
      <c r="E531" s="156"/>
      <c r="F531" s="165"/>
      <c r="G531" s="165"/>
      <c r="H531" s="165"/>
    </row>
    <row r="532" spans="1:10" ht="17.25" outlineLevel="1" x14ac:dyDescent="0.3">
      <c r="A532" s="203">
        <f t="shared" si="78"/>
        <v>48</v>
      </c>
      <c r="B532" s="217" t="s">
        <v>978</v>
      </c>
      <c r="C532" s="221">
        <v>570</v>
      </c>
      <c r="D532" s="91"/>
      <c r="E532" s="156"/>
      <c r="F532" s="165"/>
      <c r="G532" s="165"/>
      <c r="H532" s="165"/>
    </row>
    <row r="533" spans="1:10" ht="17.25" outlineLevel="1" collapsed="1" x14ac:dyDescent="0.3">
      <c r="A533" s="237"/>
      <c r="B533" s="234" t="s">
        <v>843</v>
      </c>
      <c r="C533" s="233"/>
      <c r="D533" s="71"/>
      <c r="E533" s="71"/>
      <c r="F533" s="166"/>
      <c r="G533" s="166"/>
      <c r="H533" s="166"/>
    </row>
    <row r="534" spans="1:10" ht="17.25" outlineLevel="1" collapsed="1" x14ac:dyDescent="0.3">
      <c r="A534" s="203">
        <v>1</v>
      </c>
      <c r="B534" s="217" t="s">
        <v>843</v>
      </c>
      <c r="C534" s="221">
        <v>950</v>
      </c>
      <c r="D534" s="91"/>
      <c r="E534" s="156"/>
      <c r="F534" s="165"/>
      <c r="G534" s="165"/>
      <c r="H534" s="165"/>
    </row>
    <row r="535" spans="1:10" ht="17.25" outlineLevel="1" collapsed="1" x14ac:dyDescent="0.3">
      <c r="A535" s="237"/>
      <c r="B535" s="234" t="s">
        <v>162</v>
      </c>
      <c r="C535" s="233"/>
      <c r="D535" s="71"/>
      <c r="E535" s="71"/>
      <c r="F535" s="166"/>
      <c r="G535" s="166"/>
      <c r="H535" s="166"/>
    </row>
    <row r="536" spans="1:10" ht="17.25" outlineLevel="1" x14ac:dyDescent="0.3">
      <c r="A536" s="203">
        <f t="shared" ref="A536:A573" si="79">A535+1</f>
        <v>1</v>
      </c>
      <c r="B536" s="204" t="s">
        <v>163</v>
      </c>
      <c r="C536" s="211">
        <v>250</v>
      </c>
      <c r="D536" s="73">
        <v>200</v>
      </c>
      <c r="E536" s="156">
        <f t="shared" ref="E536:E541" si="80">C536-D536</f>
        <v>50</v>
      </c>
      <c r="F536" s="165">
        <f>[1]грязелеч!O12</f>
        <v>0.6133622547949803</v>
      </c>
      <c r="G536" s="165">
        <f>[2]грязелеч!O12</f>
        <v>0.56819009547598187</v>
      </c>
      <c r="H536" s="165"/>
    </row>
    <row r="537" spans="1:10" ht="17.25" outlineLevel="1" x14ac:dyDescent="0.3">
      <c r="A537" s="203">
        <f t="shared" si="79"/>
        <v>2</v>
      </c>
      <c r="B537" s="204" t="s">
        <v>165</v>
      </c>
      <c r="C537" s="211">
        <v>380</v>
      </c>
      <c r="D537" s="73">
        <v>660</v>
      </c>
      <c r="E537" s="156">
        <f t="shared" si="80"/>
        <v>-280</v>
      </c>
      <c r="F537" s="165">
        <f>[1]грязелеч!O13</f>
        <v>0.68135712510732171</v>
      </c>
      <c r="G537" s="165">
        <f>[2]грязелеч!O13</f>
        <v>0.66532562449361254</v>
      </c>
      <c r="H537" s="165"/>
    </row>
    <row r="538" spans="1:10" ht="17.25" outlineLevel="1" x14ac:dyDescent="0.3">
      <c r="A538" s="203">
        <f t="shared" si="79"/>
        <v>3</v>
      </c>
      <c r="B538" s="204" t="s">
        <v>500</v>
      </c>
      <c r="C538" s="211">
        <v>185</v>
      </c>
      <c r="D538" s="73">
        <v>310</v>
      </c>
      <c r="E538" s="156">
        <f t="shared" si="80"/>
        <v>-125</v>
      </c>
      <c r="F538" s="165">
        <f>[1]грязелеч!O14</f>
        <v>0.64174988829698165</v>
      </c>
      <c r="G538" s="165">
        <f>[2]грязелеч!O14</f>
        <v>0.60874385762169814</v>
      </c>
      <c r="H538" s="165"/>
    </row>
    <row r="539" spans="1:10" ht="17.25" outlineLevel="1" collapsed="1" x14ac:dyDescent="0.3">
      <c r="A539" s="203">
        <f t="shared" si="79"/>
        <v>4</v>
      </c>
      <c r="B539" s="204" t="s">
        <v>164</v>
      </c>
      <c r="C539" s="211">
        <v>850</v>
      </c>
      <c r="D539" s="73">
        <v>350</v>
      </c>
      <c r="E539" s="156">
        <f t="shared" si="80"/>
        <v>500</v>
      </c>
      <c r="F539" s="165">
        <f>[1]грязелеч!O15</f>
        <v>0.62007037140150179</v>
      </c>
      <c r="G539" s="165">
        <f>[2]грязелеч!O15</f>
        <v>0.5777731191995843</v>
      </c>
      <c r="H539" s="165"/>
    </row>
    <row r="540" spans="1:10" ht="17.25" outlineLevel="1" collapsed="1" x14ac:dyDescent="0.3">
      <c r="A540" s="203">
        <f t="shared" si="79"/>
        <v>5</v>
      </c>
      <c r="B540" s="204" t="s">
        <v>979</v>
      </c>
      <c r="C540" s="211">
        <v>400</v>
      </c>
      <c r="D540" s="73">
        <v>150</v>
      </c>
      <c r="E540" s="156">
        <f t="shared" si="80"/>
        <v>250</v>
      </c>
      <c r="F540" s="165">
        <f>[1]грязелеч!O16</f>
        <v>0.62705696293967161</v>
      </c>
      <c r="G540" s="165">
        <f>[2]грязелеч!O16</f>
        <v>0.58775396425411242</v>
      </c>
      <c r="H540" s="165"/>
    </row>
    <row r="541" spans="1:10" ht="17.25" outlineLevel="1" x14ac:dyDescent="0.3">
      <c r="A541" s="203">
        <f t="shared" si="79"/>
        <v>6</v>
      </c>
      <c r="B541" s="204" t="s">
        <v>192</v>
      </c>
      <c r="C541" s="211">
        <v>270</v>
      </c>
      <c r="D541" s="73">
        <v>220</v>
      </c>
      <c r="E541" s="156">
        <f t="shared" si="80"/>
        <v>50</v>
      </c>
      <c r="F541" s="165">
        <f>[1]уролог!O27</f>
        <v>0.3932319042427273</v>
      </c>
      <c r="G541" s="165">
        <f>[2]уролог!O27</f>
        <v>0.29773052264589883</v>
      </c>
      <c r="H541" s="165">
        <f>G541-F541</f>
        <v>-9.5501381596828472E-2</v>
      </c>
    </row>
    <row r="542" spans="1:10" ht="17.25" outlineLevel="1" collapsed="1" x14ac:dyDescent="0.3">
      <c r="A542" s="237"/>
      <c r="B542" s="234" t="s">
        <v>166</v>
      </c>
      <c r="C542" s="233"/>
      <c r="D542" s="71"/>
      <c r="E542" s="71"/>
      <c r="F542" s="166"/>
      <c r="G542" s="166"/>
      <c r="H542" s="166"/>
    </row>
    <row r="543" spans="1:10" ht="17.25" outlineLevel="1" x14ac:dyDescent="0.3">
      <c r="A543" s="203">
        <v>1</v>
      </c>
      <c r="B543" s="204" t="s">
        <v>168</v>
      </c>
      <c r="C543" s="211">
        <v>650</v>
      </c>
      <c r="D543" s="73">
        <v>550</v>
      </c>
      <c r="E543" s="156">
        <f t="shared" ref="E543:E551" si="81">C543-D543</f>
        <v>100</v>
      </c>
      <c r="F543" s="165">
        <f>[1]орошение!O11</f>
        <v>0.62717380422970104</v>
      </c>
      <c r="G543" s="165">
        <f>[2]орошение!O11</f>
        <v>0.56319402323986878</v>
      </c>
      <c r="H543" s="165">
        <f t="shared" ref="H543:H549" si="82">G543-F543</f>
        <v>-6.3979780989832258E-2</v>
      </c>
    </row>
    <row r="544" spans="1:10" ht="17.25" outlineLevel="1" x14ac:dyDescent="0.3">
      <c r="A544" s="203">
        <f t="shared" si="79"/>
        <v>2</v>
      </c>
      <c r="B544" s="204" t="s">
        <v>169</v>
      </c>
      <c r="C544" s="211">
        <v>260</v>
      </c>
      <c r="D544" s="73">
        <v>220</v>
      </c>
      <c r="E544" s="156">
        <f t="shared" si="81"/>
        <v>40</v>
      </c>
      <c r="F544" s="165">
        <f>[1]орошение!O12</f>
        <v>0.78206147860808983</v>
      </c>
      <c r="G544" s="165">
        <f>[2]орошение!O12</f>
        <v>0.75458384378042431</v>
      </c>
      <c r="H544" s="165">
        <f t="shared" si="82"/>
        <v>-2.747763482766552E-2</v>
      </c>
    </row>
    <row r="545" spans="1:8" ht="17.25" outlineLevel="1" x14ac:dyDescent="0.3">
      <c r="A545" s="203">
        <f t="shared" si="79"/>
        <v>3</v>
      </c>
      <c r="B545" s="204" t="s">
        <v>1002</v>
      </c>
      <c r="C545" s="211">
        <v>450</v>
      </c>
      <c r="D545" s="73">
        <v>330</v>
      </c>
      <c r="E545" s="156">
        <f t="shared" si="81"/>
        <v>120</v>
      </c>
      <c r="F545" s="165">
        <f>[1]орошение!O13</f>
        <v>0.80610440908229719</v>
      </c>
      <c r="G545" s="165">
        <f>[2]орошение!O13</f>
        <v>0.78893088731500627</v>
      </c>
      <c r="H545" s="165">
        <f t="shared" si="82"/>
        <v>-1.7173521767290922E-2</v>
      </c>
    </row>
    <row r="546" spans="1:8" ht="17.25" outlineLevel="1" x14ac:dyDescent="0.3">
      <c r="A546" s="203">
        <f t="shared" si="79"/>
        <v>4</v>
      </c>
      <c r="B546" s="204" t="s">
        <v>170</v>
      </c>
      <c r="C546" s="211">
        <v>320</v>
      </c>
      <c r="D546" s="73">
        <v>280</v>
      </c>
      <c r="E546" s="156">
        <f t="shared" si="81"/>
        <v>40</v>
      </c>
      <c r="F546" s="165">
        <f>[1]орошение!O14</f>
        <v>0.58508200433475721</v>
      </c>
      <c r="G546" s="165">
        <f>[2]орошение!O14</f>
        <v>0.4731845948185206</v>
      </c>
      <c r="H546" s="165">
        <f t="shared" si="82"/>
        <v>-0.11189740951623661</v>
      </c>
    </row>
    <row r="547" spans="1:8" ht="17.25" outlineLevel="1" x14ac:dyDescent="0.3">
      <c r="A547" s="203">
        <f t="shared" si="79"/>
        <v>5</v>
      </c>
      <c r="B547" s="204" t="s">
        <v>167</v>
      </c>
      <c r="C547" s="211">
        <v>240</v>
      </c>
      <c r="D547" s="73">
        <v>220</v>
      </c>
      <c r="E547" s="156">
        <f t="shared" si="81"/>
        <v>20</v>
      </c>
      <c r="F547" s="165">
        <f>[1]орошение!O15</f>
        <v>0.75859246752655995</v>
      </c>
      <c r="G547" s="165">
        <f>[2]орошение!O15</f>
        <v>0.72105668509252441</v>
      </c>
      <c r="H547" s="165">
        <f t="shared" si="82"/>
        <v>-3.7535782434035547E-2</v>
      </c>
    </row>
    <row r="548" spans="1:8" ht="17.25" outlineLevel="1" x14ac:dyDescent="0.3">
      <c r="A548" s="203">
        <f t="shared" si="79"/>
        <v>6</v>
      </c>
      <c r="B548" s="204" t="s">
        <v>201</v>
      </c>
      <c r="C548" s="211">
        <v>150</v>
      </c>
      <c r="D548" s="73">
        <v>140</v>
      </c>
      <c r="E548" s="156">
        <f t="shared" si="81"/>
        <v>10</v>
      </c>
      <c r="F548" s="165">
        <f>[1]орошение!O16</f>
        <v>0.71404295761451253</v>
      </c>
      <c r="G548" s="165">
        <f>[2]орошение!O16</f>
        <v>0.65741452807531386</v>
      </c>
      <c r="H548" s="165">
        <f t="shared" si="82"/>
        <v>-5.6628429539198666E-2</v>
      </c>
    </row>
    <row r="549" spans="1:8" ht="17.25" outlineLevel="1" x14ac:dyDescent="0.3">
      <c r="A549" s="203">
        <f t="shared" si="79"/>
        <v>7</v>
      </c>
      <c r="B549" s="204" t="s">
        <v>202</v>
      </c>
      <c r="C549" s="211">
        <v>180</v>
      </c>
      <c r="D549" s="73">
        <v>140</v>
      </c>
      <c r="E549" s="156">
        <f t="shared" si="81"/>
        <v>40</v>
      </c>
      <c r="F549" s="165">
        <f>[1]орошение!O17</f>
        <v>0.78324339330712378</v>
      </c>
      <c r="G549" s="165">
        <f>[2]орошение!O17</f>
        <v>0.75627229335047275</v>
      </c>
      <c r="H549" s="165">
        <f t="shared" si="82"/>
        <v>-2.6971099956651035E-2</v>
      </c>
    </row>
    <row r="550" spans="1:8" ht="17.25" outlineLevel="1" collapsed="1" x14ac:dyDescent="0.3">
      <c r="A550" s="203">
        <f t="shared" si="79"/>
        <v>8</v>
      </c>
      <c r="B550" s="204" t="s">
        <v>371</v>
      </c>
      <c r="C550" s="211">
        <v>180</v>
      </c>
      <c r="D550" s="73">
        <v>140</v>
      </c>
      <c r="E550" s="156">
        <f t="shared" si="81"/>
        <v>40</v>
      </c>
      <c r="F550" s="165"/>
      <c r="G550" s="165"/>
      <c r="H550" s="165"/>
    </row>
    <row r="551" spans="1:8" ht="17.25" outlineLevel="1" x14ac:dyDescent="0.3">
      <c r="A551" s="203">
        <f t="shared" si="79"/>
        <v>9</v>
      </c>
      <c r="B551" s="204" t="s">
        <v>372</v>
      </c>
      <c r="C551" s="211">
        <v>210</v>
      </c>
      <c r="D551" s="73">
        <v>160</v>
      </c>
      <c r="E551" s="156">
        <f t="shared" si="81"/>
        <v>50</v>
      </c>
      <c r="F551" s="165"/>
      <c r="G551" s="165"/>
      <c r="H551" s="165"/>
    </row>
    <row r="552" spans="1:8" ht="17.25" outlineLevel="1" collapsed="1" x14ac:dyDescent="0.3">
      <c r="A552" s="237"/>
      <c r="B552" s="234" t="s">
        <v>171</v>
      </c>
      <c r="C552" s="233"/>
      <c r="D552" s="71"/>
      <c r="E552" s="71"/>
      <c r="F552" s="166"/>
      <c r="G552" s="166"/>
      <c r="H552" s="166"/>
    </row>
    <row r="553" spans="1:8" ht="17.25" outlineLevel="1" x14ac:dyDescent="0.3">
      <c r="A553" s="203">
        <f t="shared" si="79"/>
        <v>1</v>
      </c>
      <c r="B553" s="204" t="s">
        <v>172</v>
      </c>
      <c r="C553" s="208">
        <v>220</v>
      </c>
      <c r="D553" s="64">
        <v>200</v>
      </c>
      <c r="E553" s="156">
        <f t="shared" ref="E553:E569" si="83">C553-D553</f>
        <v>20</v>
      </c>
      <c r="F553" s="165">
        <f>[1]физиотер!N11</f>
        <v>0.60050195316658783</v>
      </c>
      <c r="G553" s="165">
        <f>[2]физиотер!N11</f>
        <v>0.56115137886399269</v>
      </c>
      <c r="H553" s="165">
        <f t="shared" ref="H553:H569" si="84">G553-F553</f>
        <v>-3.9350574302595143E-2</v>
      </c>
    </row>
    <row r="554" spans="1:8" ht="17.25" outlineLevel="1" x14ac:dyDescent="0.3">
      <c r="A554" s="203">
        <f t="shared" si="79"/>
        <v>2</v>
      </c>
      <c r="B554" s="204" t="s">
        <v>173</v>
      </c>
      <c r="C554" s="208">
        <v>220</v>
      </c>
      <c r="D554" s="64">
        <v>200</v>
      </c>
      <c r="E554" s="156">
        <f t="shared" si="83"/>
        <v>20</v>
      </c>
      <c r="F554" s="165">
        <f>[1]физиотер!N12</f>
        <v>0.58316445316658783</v>
      </c>
      <c r="G554" s="165">
        <f>[2]физиотер!N12</f>
        <v>0.53638352172113546</v>
      </c>
      <c r="H554" s="165">
        <f t="shared" si="84"/>
        <v>-4.6780931445452367E-2</v>
      </c>
    </row>
    <row r="555" spans="1:8" ht="17.25" outlineLevel="1" x14ac:dyDescent="0.3">
      <c r="A555" s="203">
        <f t="shared" si="79"/>
        <v>3</v>
      </c>
      <c r="B555" s="204" t="s">
        <v>306</v>
      </c>
      <c r="C555" s="208">
        <v>250</v>
      </c>
      <c r="D555" s="64">
        <v>230</v>
      </c>
      <c r="E555" s="156">
        <f t="shared" si="83"/>
        <v>20</v>
      </c>
      <c r="F555" s="165">
        <f>[1]физиотер!N13</f>
        <v>0.61247821491085586</v>
      </c>
      <c r="G555" s="165">
        <f>[2]физиотер!N13</f>
        <v>0.57826032421294704</v>
      </c>
      <c r="H555" s="165">
        <f t="shared" si="84"/>
        <v>-3.4217890697908815E-2</v>
      </c>
    </row>
    <row r="556" spans="1:8" ht="17.25" outlineLevel="1" x14ac:dyDescent="0.3">
      <c r="A556" s="203">
        <f t="shared" si="79"/>
        <v>4</v>
      </c>
      <c r="B556" s="204" t="s">
        <v>174</v>
      </c>
      <c r="C556" s="208">
        <v>220</v>
      </c>
      <c r="D556" s="64">
        <v>200</v>
      </c>
      <c r="E556" s="156">
        <f t="shared" si="83"/>
        <v>20</v>
      </c>
      <c r="F556" s="165">
        <f>[1]физиотер!N14</f>
        <v>0.60050195316658783</v>
      </c>
      <c r="G556" s="165">
        <f>[2]физиотер!N14</f>
        <v>0.56115137886399269</v>
      </c>
      <c r="H556" s="165">
        <f t="shared" si="84"/>
        <v>-3.9350574302595143E-2</v>
      </c>
    </row>
    <row r="557" spans="1:8" ht="17.25" outlineLevel="1" x14ac:dyDescent="0.3">
      <c r="A557" s="203">
        <f t="shared" si="79"/>
        <v>5</v>
      </c>
      <c r="B557" s="204" t="s">
        <v>175</v>
      </c>
      <c r="C557" s="208">
        <v>220</v>
      </c>
      <c r="D557" s="64">
        <v>200</v>
      </c>
      <c r="E557" s="156">
        <f t="shared" si="83"/>
        <v>20</v>
      </c>
      <c r="F557" s="165">
        <f>[1]физиотер!N16</f>
        <v>0.58316445316658783</v>
      </c>
      <c r="G557" s="165">
        <f>[2]физиотер!N16</f>
        <v>0.53638352172113557</v>
      </c>
      <c r="H557" s="165">
        <f t="shared" si="84"/>
        <v>-4.6780931445452256E-2</v>
      </c>
    </row>
    <row r="558" spans="1:8" ht="17.25" outlineLevel="1" x14ac:dyDescent="0.3">
      <c r="A558" s="203">
        <f t="shared" si="79"/>
        <v>6</v>
      </c>
      <c r="B558" s="204" t="s">
        <v>176</v>
      </c>
      <c r="C558" s="208">
        <v>220</v>
      </c>
      <c r="D558" s="64">
        <v>200</v>
      </c>
      <c r="E558" s="156">
        <f t="shared" si="83"/>
        <v>20</v>
      </c>
      <c r="F558" s="165">
        <f>[1]физиотер!N17</f>
        <v>0.52107144646053261</v>
      </c>
      <c r="G558" s="165">
        <f>[2]физиотер!N17</f>
        <v>0.4476792264267711</v>
      </c>
      <c r="H558" s="165">
        <f t="shared" si="84"/>
        <v>-7.3392220033761502E-2</v>
      </c>
    </row>
    <row r="559" spans="1:8" ht="17.25" outlineLevel="1" x14ac:dyDescent="0.3">
      <c r="A559" s="203">
        <f t="shared" si="79"/>
        <v>7</v>
      </c>
      <c r="B559" s="204" t="s">
        <v>177</v>
      </c>
      <c r="C559" s="208">
        <v>220</v>
      </c>
      <c r="D559" s="64">
        <v>200</v>
      </c>
      <c r="E559" s="156">
        <f t="shared" si="83"/>
        <v>20</v>
      </c>
      <c r="F559" s="165">
        <f>[1]физиотер!N19</f>
        <v>0.60050195316658783</v>
      </c>
      <c r="G559" s="165">
        <f>[2]физиотер!N19</f>
        <v>0.56115137886399269</v>
      </c>
      <c r="H559" s="165">
        <f t="shared" si="84"/>
        <v>-3.9350574302595143E-2</v>
      </c>
    </row>
    <row r="560" spans="1:8" ht="17.25" outlineLevel="1" x14ac:dyDescent="0.3">
      <c r="A560" s="203">
        <f t="shared" si="79"/>
        <v>8</v>
      </c>
      <c r="B560" s="204" t="s">
        <v>178</v>
      </c>
      <c r="C560" s="208">
        <v>140</v>
      </c>
      <c r="D560" s="64">
        <v>130</v>
      </c>
      <c r="E560" s="156">
        <f t="shared" si="83"/>
        <v>10</v>
      </c>
      <c r="F560" s="165">
        <f>[1]физиотер!N20</f>
        <v>0.55106148801717347</v>
      </c>
      <c r="G560" s="165">
        <f>[2]физиотер!N20</f>
        <v>0.49052214293625807</v>
      </c>
      <c r="H560" s="165">
        <f t="shared" si="84"/>
        <v>-6.0539345080915408E-2</v>
      </c>
    </row>
    <row r="561" spans="1:8" ht="17.25" outlineLevel="1" collapsed="1" x14ac:dyDescent="0.3">
      <c r="A561" s="203">
        <f t="shared" si="79"/>
        <v>9</v>
      </c>
      <c r="B561" s="204" t="s">
        <v>179</v>
      </c>
      <c r="C561" s="208">
        <v>160</v>
      </c>
      <c r="D561" s="64">
        <v>150</v>
      </c>
      <c r="E561" s="156">
        <f t="shared" si="83"/>
        <v>10</v>
      </c>
      <c r="F561" s="165">
        <f>[1]физиотер!N21</f>
        <v>0.55513928426456938</v>
      </c>
      <c r="G561" s="165">
        <f>[2]физиотер!N21</f>
        <v>0.49634756614682363</v>
      </c>
      <c r="H561" s="165">
        <f t="shared" si="84"/>
        <v>-5.879171811774575E-2</v>
      </c>
    </row>
    <row r="562" spans="1:8" ht="17.25" outlineLevel="1" x14ac:dyDescent="0.3">
      <c r="A562" s="203">
        <f t="shared" si="79"/>
        <v>10</v>
      </c>
      <c r="B562" s="204" t="s">
        <v>180</v>
      </c>
      <c r="C562" s="208">
        <v>190</v>
      </c>
      <c r="D562" s="64">
        <v>180</v>
      </c>
      <c r="E562" s="156">
        <f t="shared" si="83"/>
        <v>10</v>
      </c>
      <c r="F562" s="165">
        <f>[1]физиотер!N22</f>
        <v>0.50817716719252037</v>
      </c>
      <c r="G562" s="165">
        <f>[2]физиотер!N22</f>
        <v>0.42925882747246785</v>
      </c>
      <c r="H562" s="165">
        <f t="shared" si="84"/>
        <v>-7.8918339720052522E-2</v>
      </c>
    </row>
    <row r="563" spans="1:8" ht="17.25" outlineLevel="1" x14ac:dyDescent="0.3">
      <c r="A563" s="203">
        <f t="shared" si="79"/>
        <v>11</v>
      </c>
      <c r="B563" s="204" t="s">
        <v>253</v>
      </c>
      <c r="C563" s="208">
        <v>110</v>
      </c>
      <c r="D563" s="64">
        <v>100</v>
      </c>
      <c r="E563" s="156">
        <f t="shared" si="83"/>
        <v>10</v>
      </c>
      <c r="F563" s="165">
        <f>[1]физиотер!N23</f>
        <v>0.57152695316658775</v>
      </c>
      <c r="G563" s="165">
        <f>[2]физиотер!N23</f>
        <v>0.51975852172113557</v>
      </c>
      <c r="H563" s="165">
        <f t="shared" si="84"/>
        <v>-5.1768431445452179E-2</v>
      </c>
    </row>
    <row r="564" spans="1:8" ht="17.25" outlineLevel="1" x14ac:dyDescent="0.3">
      <c r="A564" s="203">
        <f t="shared" si="79"/>
        <v>12</v>
      </c>
      <c r="B564" s="204" t="s">
        <v>181</v>
      </c>
      <c r="C564" s="208">
        <v>230</v>
      </c>
      <c r="D564" s="64">
        <v>210</v>
      </c>
      <c r="E564" s="156">
        <f t="shared" si="83"/>
        <v>20</v>
      </c>
      <c r="F564" s="165">
        <f>[1]физиотер!N24</f>
        <v>0.54571260500107532</v>
      </c>
      <c r="G564" s="165">
        <f>[2]физиотер!N24</f>
        <v>0.48288088148468905</v>
      </c>
      <c r="H564" s="165">
        <f t="shared" si="84"/>
        <v>-6.2831723516386273E-2</v>
      </c>
    </row>
    <row r="565" spans="1:8" ht="17.25" outlineLevel="1" x14ac:dyDescent="0.3">
      <c r="A565" s="203">
        <f t="shared" si="79"/>
        <v>13</v>
      </c>
      <c r="B565" s="204" t="s">
        <v>182</v>
      </c>
      <c r="C565" s="208">
        <v>240</v>
      </c>
      <c r="D565" s="64">
        <v>220</v>
      </c>
      <c r="E565" s="156">
        <f t="shared" si="83"/>
        <v>20</v>
      </c>
      <c r="F565" s="165">
        <f>[1]физиотер!N25</f>
        <v>0.47950948703794716</v>
      </c>
      <c r="G565" s="165">
        <f>[2]физиотер!N25</f>
        <v>0.38830499868022028</v>
      </c>
      <c r="H565" s="165">
        <f t="shared" si="84"/>
        <v>-9.1204488357726876E-2</v>
      </c>
    </row>
    <row r="566" spans="1:8" ht="17.25" outlineLevel="1" x14ac:dyDescent="0.3">
      <c r="A566" s="203">
        <f t="shared" si="79"/>
        <v>14</v>
      </c>
      <c r="B566" s="204" t="s">
        <v>183</v>
      </c>
      <c r="C566" s="208">
        <v>200</v>
      </c>
      <c r="D566" s="64">
        <v>180</v>
      </c>
      <c r="E566" s="156">
        <f t="shared" si="83"/>
        <v>20</v>
      </c>
      <c r="F566" s="165">
        <f>[1]физиотер!N26</f>
        <v>0.53818740239958807</v>
      </c>
      <c r="G566" s="165">
        <f>[2]физиотер!N26</f>
        <v>0.47213059205399305</v>
      </c>
      <c r="H566" s="165">
        <f t="shared" si="84"/>
        <v>-6.6056810345595018E-2</v>
      </c>
    </row>
    <row r="567" spans="1:8" ht="17.25" outlineLevel="1" x14ac:dyDescent="0.3">
      <c r="A567" s="203">
        <f t="shared" si="79"/>
        <v>15</v>
      </c>
      <c r="B567" s="204" t="s">
        <v>184</v>
      </c>
      <c r="C567" s="208">
        <v>220</v>
      </c>
      <c r="D567" s="64">
        <v>180</v>
      </c>
      <c r="E567" s="156">
        <f t="shared" si="83"/>
        <v>40</v>
      </c>
      <c r="F567" s="165">
        <f>[1]физиотер!N27</f>
        <v>0.57320735982887794</v>
      </c>
      <c r="G567" s="165">
        <f>[2]физиотер!N27</f>
        <v>0.52215910266726429</v>
      </c>
      <c r="H567" s="165">
        <f t="shared" si="84"/>
        <v>-5.1048257161613653E-2</v>
      </c>
    </row>
    <row r="568" spans="1:8" ht="17.25" outlineLevel="1" x14ac:dyDescent="0.3">
      <c r="A568" s="203">
        <f t="shared" si="79"/>
        <v>16</v>
      </c>
      <c r="B568" s="204" t="s">
        <v>185</v>
      </c>
      <c r="C568" s="208">
        <v>90</v>
      </c>
      <c r="D568" s="64">
        <v>80</v>
      </c>
      <c r="E568" s="156">
        <f t="shared" si="83"/>
        <v>10</v>
      </c>
      <c r="F568" s="165">
        <f>[1]физиотер!N28</f>
        <v>0.57042245149007398</v>
      </c>
      <c r="G568" s="165">
        <f>[2]физиотер!N28</f>
        <v>0.51818066218325876</v>
      </c>
      <c r="H568" s="165">
        <f t="shared" si="84"/>
        <v>-5.2241789306815223E-2</v>
      </c>
    </row>
    <row r="569" spans="1:8" ht="17.25" outlineLevel="1" x14ac:dyDescent="0.3">
      <c r="A569" s="203">
        <f t="shared" si="79"/>
        <v>17</v>
      </c>
      <c r="B569" s="204" t="s">
        <v>186</v>
      </c>
      <c r="C569" s="208">
        <v>155</v>
      </c>
      <c r="D569" s="64">
        <v>140</v>
      </c>
      <c r="E569" s="156">
        <f t="shared" si="83"/>
        <v>15</v>
      </c>
      <c r="F569" s="165">
        <f>[1]физиотер!N29</f>
        <v>0.51626351693109618</v>
      </c>
      <c r="G569" s="165">
        <f>[2]физиотер!N29</f>
        <v>0.44081075567043332</v>
      </c>
      <c r="H569" s="165">
        <f t="shared" si="84"/>
        <v>-7.5452761260662859E-2</v>
      </c>
    </row>
    <row r="570" spans="1:8" ht="17.25" outlineLevel="1" collapsed="1" x14ac:dyDescent="0.3">
      <c r="A570" s="237"/>
      <c r="B570" s="234" t="s">
        <v>195</v>
      </c>
      <c r="C570" s="233"/>
      <c r="D570" s="71"/>
      <c r="E570" s="71"/>
      <c r="F570" s="166"/>
      <c r="G570" s="166"/>
      <c r="H570" s="166"/>
    </row>
    <row r="571" spans="1:8" ht="17.25" outlineLevel="1" x14ac:dyDescent="0.3">
      <c r="A571" s="203">
        <f t="shared" si="79"/>
        <v>1</v>
      </c>
      <c r="B571" s="204" t="s">
        <v>972</v>
      </c>
      <c r="C571" s="211">
        <v>900</v>
      </c>
      <c r="D571" s="73">
        <v>800</v>
      </c>
      <c r="E571" s="156">
        <f>C571-D571</f>
        <v>100</v>
      </c>
      <c r="F571" s="165">
        <f>[1]кишеч.проц.!N12</f>
        <v>0.6983111583387811</v>
      </c>
      <c r="G571" s="165">
        <f>[2]кишеч.проц.!N12</f>
        <v>0.65554196305561141</v>
      </c>
      <c r="H571" s="165">
        <f>G571-F571</f>
        <v>-4.2769195283169692E-2</v>
      </c>
    </row>
    <row r="572" spans="1:8" ht="17.25" outlineLevel="1" x14ac:dyDescent="0.3">
      <c r="A572" s="203">
        <f t="shared" si="79"/>
        <v>2</v>
      </c>
      <c r="B572" s="204" t="s">
        <v>196</v>
      </c>
      <c r="C572" s="215">
        <v>1000</v>
      </c>
      <c r="D572" s="74">
        <v>900</v>
      </c>
      <c r="E572" s="156">
        <f>C572-D572</f>
        <v>100</v>
      </c>
      <c r="F572" s="165">
        <f>[1]кишеч.проц.!N13</f>
        <v>0.78094370811665792</v>
      </c>
      <c r="G572" s="165">
        <f>[2]кишеч.проц.!N13</f>
        <v>0.75298702879266421</v>
      </c>
      <c r="H572" s="165">
        <f>G572-F572</f>
        <v>-2.7956679323993705E-2</v>
      </c>
    </row>
    <row r="573" spans="1:8" ht="17.25" outlineLevel="1" x14ac:dyDescent="0.3">
      <c r="A573" s="203">
        <f t="shared" si="79"/>
        <v>3</v>
      </c>
      <c r="B573" s="204" t="s">
        <v>197</v>
      </c>
      <c r="C573" s="215">
        <v>600</v>
      </c>
      <c r="D573" s="74">
        <v>450</v>
      </c>
      <c r="E573" s="156">
        <f>C573-D573</f>
        <v>150</v>
      </c>
      <c r="F573" s="165">
        <f>[1]кишеч.проц.!N14</f>
        <v>0.71571145636067268</v>
      </c>
      <c r="G573" s="165">
        <f>[2]кишеч.проц.!N14</f>
        <v>0.65979809771268561</v>
      </c>
      <c r="H573" s="165">
        <f>G573-F573</f>
        <v>-5.5913358647987077E-2</v>
      </c>
    </row>
    <row r="574" spans="1:8" ht="17.25" outlineLevel="1" x14ac:dyDescent="0.3">
      <c r="A574" s="237"/>
      <c r="B574" s="234" t="s">
        <v>199</v>
      </c>
      <c r="C574" s="233"/>
      <c r="D574" s="71"/>
      <c r="E574" s="71"/>
      <c r="F574" s="166"/>
      <c r="G574" s="166"/>
      <c r="H574" s="166"/>
    </row>
    <row r="575" spans="1:8" ht="17.25" outlineLevel="1" x14ac:dyDescent="0.3">
      <c r="A575" s="203">
        <v>1</v>
      </c>
      <c r="B575" s="204" t="s">
        <v>255</v>
      </c>
      <c r="C575" s="211">
        <v>150</v>
      </c>
      <c r="D575" s="73">
        <v>110</v>
      </c>
      <c r="E575" s="156">
        <f>C575-D575</f>
        <v>40</v>
      </c>
      <c r="F575" s="165">
        <f>[1]фитотер.!O31</f>
        <v>0.74363861500276529</v>
      </c>
      <c r="G575" s="165">
        <f>[2]фитотер.!O31</f>
        <v>0.69969403862996071</v>
      </c>
      <c r="H575" s="165">
        <f>G575-F575</f>
        <v>-4.3944576372804578E-2</v>
      </c>
    </row>
    <row r="576" spans="1:8" ht="17.25" outlineLevel="1" x14ac:dyDescent="0.3">
      <c r="A576" s="203">
        <f>A575+1</f>
        <v>2</v>
      </c>
      <c r="B576" s="204" t="s">
        <v>200</v>
      </c>
      <c r="C576" s="211">
        <v>130</v>
      </c>
      <c r="D576" s="73">
        <v>120</v>
      </c>
      <c r="E576" s="156">
        <f>C576-D576</f>
        <v>10</v>
      </c>
      <c r="F576" s="165">
        <f>[1]фитотер.!O32</f>
        <v>0.75898925593715083</v>
      </c>
      <c r="G576" s="165">
        <f>[2]фитотер.!O32</f>
        <v>0.72162352567908272</v>
      </c>
      <c r="H576" s="165">
        <f>G576-F576</f>
        <v>-3.7365730258068108E-2</v>
      </c>
    </row>
    <row r="577" spans="1:10" ht="17.25" outlineLevel="1" x14ac:dyDescent="0.3">
      <c r="A577" s="203">
        <f>A576+1</f>
        <v>3</v>
      </c>
      <c r="B577" s="204" t="s">
        <v>204</v>
      </c>
      <c r="C577" s="211">
        <v>180</v>
      </c>
      <c r="D577" s="73">
        <v>170</v>
      </c>
      <c r="E577" s="156">
        <f>C577-D577</f>
        <v>10</v>
      </c>
      <c r="F577" s="165">
        <f>[1]фитотер.!O33</f>
        <v>0.79679769827111901</v>
      </c>
      <c r="G577" s="165">
        <f>[2]фитотер.!O33</f>
        <v>0.77563558615618033</v>
      </c>
      <c r="H577" s="165">
        <f>G577-F577</f>
        <v>-2.116211211493868E-2</v>
      </c>
    </row>
    <row r="578" spans="1:10" ht="17.25" outlineLevel="1" x14ac:dyDescent="0.3">
      <c r="A578" s="203">
        <f>A577+1</f>
        <v>4</v>
      </c>
      <c r="B578" s="204" t="s">
        <v>203</v>
      </c>
      <c r="C578" s="211">
        <v>185</v>
      </c>
      <c r="D578" s="73">
        <v>170</v>
      </c>
      <c r="E578" s="156">
        <f>C578-D578</f>
        <v>15</v>
      </c>
      <c r="F578" s="165">
        <f>[1]фитотер.!O34</f>
        <v>0.78374495888735718</v>
      </c>
      <c r="G578" s="165">
        <f>[2]фитотер.!O34</f>
        <v>0.75698881560794895</v>
      </c>
      <c r="H578" s="165">
        <f>G578-F578</f>
        <v>-2.6756143279408229E-2</v>
      </c>
    </row>
    <row r="579" spans="1:10" ht="17.25" outlineLevel="1" collapsed="1" x14ac:dyDescent="0.3">
      <c r="A579" s="203">
        <f>A578+1</f>
        <v>5</v>
      </c>
      <c r="B579" s="204" t="s">
        <v>667</v>
      </c>
      <c r="C579" s="211">
        <v>380</v>
      </c>
      <c r="D579" s="73">
        <v>350</v>
      </c>
      <c r="E579" s="156">
        <f>C579-D579</f>
        <v>30</v>
      </c>
      <c r="F579" s="165">
        <f>[1]фитотер.!O35</f>
        <v>0.25802858431377784</v>
      </c>
      <c r="G579" s="165">
        <f>[2]фитотер.!O35</f>
        <v>-2.162909257358061E-4</v>
      </c>
      <c r="H579" s="165">
        <f>G579-F579</f>
        <v>-0.25824487523951367</v>
      </c>
    </row>
    <row r="580" spans="1:10" ht="17.25" outlineLevel="1" x14ac:dyDescent="0.3">
      <c r="A580" s="237"/>
      <c r="B580" s="234" t="s">
        <v>205</v>
      </c>
      <c r="C580" s="233"/>
      <c r="D580" s="71"/>
      <c r="E580" s="71"/>
      <c r="F580" s="166"/>
      <c r="G580" s="166"/>
      <c r="H580" s="166"/>
    </row>
    <row r="581" spans="1:10" ht="17.25" outlineLevel="1" collapsed="1" x14ac:dyDescent="0.3">
      <c r="A581" s="203">
        <v>1</v>
      </c>
      <c r="B581" s="204" t="s">
        <v>257</v>
      </c>
      <c r="C581" s="211">
        <v>4550</v>
      </c>
      <c r="D581" s="73">
        <v>450</v>
      </c>
      <c r="E581" s="156">
        <f>C581-D581</f>
        <v>4100</v>
      </c>
      <c r="F581" s="165">
        <f>[1]внутрисуст.иньек!$N$18</f>
        <v>0.48386872591949665</v>
      </c>
      <c r="G581" s="165">
        <f>[2]внутрисуст.иньек!$N$18</f>
        <v>0.48210676851100526</v>
      </c>
      <c r="H581" s="165">
        <f t="shared" ref="H581:H601" si="85">G581-F581</f>
        <v>-1.761957408491388E-3</v>
      </c>
    </row>
    <row r="582" spans="1:10" s="26" customFormat="1" ht="18.75" customHeight="1" outlineLevel="1" x14ac:dyDescent="0.3">
      <c r="A582" s="203">
        <f>A581+1</f>
        <v>2</v>
      </c>
      <c r="B582" s="204" t="s">
        <v>206</v>
      </c>
      <c r="C582" s="226">
        <v>350</v>
      </c>
      <c r="D582" s="32">
        <v>330</v>
      </c>
      <c r="E582" s="156">
        <f>C582-D582</f>
        <v>20</v>
      </c>
      <c r="F582" s="165">
        <f>[1]гимнаст!P12</f>
        <v>0.4644167851499178</v>
      </c>
      <c r="G582" s="165">
        <f>[2]гимнаст!P12</f>
        <v>0.43371256741160713</v>
      </c>
      <c r="H582" s="165">
        <f t="shared" si="85"/>
        <v>-3.0704217738310668E-2</v>
      </c>
      <c r="I582" s="3"/>
      <c r="J582" s="3"/>
    </row>
    <row r="583" spans="1:10" s="26" customFormat="1" ht="17.25" outlineLevel="1" x14ac:dyDescent="0.3">
      <c r="A583" s="203">
        <f t="shared" ref="A583:A601" si="86">A582+1</f>
        <v>3</v>
      </c>
      <c r="B583" s="204" t="s">
        <v>207</v>
      </c>
      <c r="C583" s="226">
        <v>300</v>
      </c>
      <c r="D583" s="32">
        <v>280</v>
      </c>
      <c r="E583" s="156">
        <f>C583-D583</f>
        <v>20</v>
      </c>
      <c r="F583" s="165">
        <f>[1]гимнаст!P13</f>
        <v>0.48461661226275254</v>
      </c>
      <c r="G583" s="165">
        <f>[2]гимнаст!P13</f>
        <v>0.4625694632870852</v>
      </c>
      <c r="H583" s="165">
        <f t="shared" si="85"/>
        <v>-2.2047148975667341E-2</v>
      </c>
      <c r="I583" s="3"/>
      <c r="J583" s="3"/>
    </row>
    <row r="584" spans="1:10" s="26" customFormat="1" ht="17.25" outlineLevel="1" x14ac:dyDescent="0.3">
      <c r="A584" s="203">
        <f t="shared" si="86"/>
        <v>4</v>
      </c>
      <c r="B584" s="204" t="s">
        <v>650</v>
      </c>
      <c r="C584" s="226">
        <v>165</v>
      </c>
      <c r="D584" s="32">
        <v>150</v>
      </c>
      <c r="E584" s="156">
        <f>C584-D584</f>
        <v>15</v>
      </c>
      <c r="F584" s="165">
        <f>[1]гимнаст!P14</f>
        <v>0.46779437781443972</v>
      </c>
      <c r="G584" s="165">
        <f>[2]гимнаст!P14</f>
        <v>0.43853769978949536</v>
      </c>
      <c r="H584" s="165">
        <f t="shared" si="85"/>
        <v>-2.925667802494436E-2</v>
      </c>
      <c r="I584" s="3"/>
      <c r="J584" s="3"/>
    </row>
    <row r="585" spans="1:10" s="26" customFormat="1" ht="17.25" outlineLevel="1" x14ac:dyDescent="0.3">
      <c r="A585" s="203">
        <f t="shared" si="86"/>
        <v>5</v>
      </c>
      <c r="B585" s="204" t="s">
        <v>208</v>
      </c>
      <c r="C585" s="226">
        <v>145</v>
      </c>
      <c r="D585" s="32">
        <v>130</v>
      </c>
      <c r="E585" s="156">
        <f>C585-D585</f>
        <v>15</v>
      </c>
      <c r="F585" s="165">
        <f>[1]гимнаст!P15</f>
        <v>0.89665995987264291</v>
      </c>
      <c r="G585" s="165">
        <f>[2]гимнаст!P15</f>
        <v>0.89665995987264302</v>
      </c>
      <c r="H585" s="165">
        <f t="shared" si="85"/>
        <v>0</v>
      </c>
      <c r="I585" s="3"/>
      <c r="J585" s="3"/>
    </row>
    <row r="586" spans="1:10" s="26" customFormat="1" ht="34.5" outlineLevel="1" x14ac:dyDescent="0.3">
      <c r="A586" s="203">
        <f t="shared" si="86"/>
        <v>6</v>
      </c>
      <c r="B586" s="204" t="s">
        <v>723</v>
      </c>
      <c r="C586" s="226">
        <v>400</v>
      </c>
      <c r="D586" s="32"/>
      <c r="E586" s="156"/>
      <c r="F586" s="165">
        <f>[1]гимнаст!P16</f>
        <v>0.36509471476082261</v>
      </c>
      <c r="G586" s="165">
        <f>[2]гимнаст!P16</f>
        <v>0.34333818114147108</v>
      </c>
      <c r="H586" s="165">
        <f t="shared" si="85"/>
        <v>-2.1756533619351537E-2</v>
      </c>
      <c r="I586" s="3"/>
      <c r="J586" s="3"/>
    </row>
    <row r="587" spans="1:10" s="26" customFormat="1" ht="34.5" outlineLevel="1" x14ac:dyDescent="0.3">
      <c r="A587" s="203">
        <f t="shared" si="86"/>
        <v>7</v>
      </c>
      <c r="B587" s="204" t="s">
        <v>209</v>
      </c>
      <c r="C587" s="226">
        <v>400</v>
      </c>
      <c r="D587" s="32">
        <v>380</v>
      </c>
      <c r="E587" s="156">
        <f t="shared" ref="E587:E601" si="87">C587-D587</f>
        <v>20</v>
      </c>
      <c r="F587" s="165">
        <f>[1]гимнаст!P17</f>
        <v>0.36509471476082261</v>
      </c>
      <c r="G587" s="165">
        <f>[2]гимнаст!P17</f>
        <v>0.34333818114147108</v>
      </c>
      <c r="H587" s="165">
        <f t="shared" si="85"/>
        <v>-2.1756533619351537E-2</v>
      </c>
      <c r="I587" s="3"/>
      <c r="J587" s="3"/>
    </row>
    <row r="588" spans="1:10" s="26" customFormat="1" ht="18.75" customHeight="1" outlineLevel="1" x14ac:dyDescent="0.3">
      <c r="A588" s="203">
        <f t="shared" si="86"/>
        <v>8</v>
      </c>
      <c r="B588" s="204" t="s">
        <v>898</v>
      </c>
      <c r="C588" s="226">
        <v>1000</v>
      </c>
      <c r="D588" s="32">
        <v>380</v>
      </c>
      <c r="E588" s="156">
        <f t="shared" si="87"/>
        <v>620</v>
      </c>
      <c r="F588" s="165">
        <f>[1]гимнаст!P18</f>
        <v>0.38681420957358748</v>
      </c>
      <c r="G588" s="165">
        <f>[2]гимнаст!P18</f>
        <v>0.37436603087399245</v>
      </c>
      <c r="H588" s="165">
        <f t="shared" ref="H588" si="88">G588-F588</f>
        <v>-1.2448178699595025E-2</v>
      </c>
      <c r="I588" s="3"/>
      <c r="J588" s="3"/>
    </row>
    <row r="589" spans="1:10" s="26" customFormat="1" ht="21.75" customHeight="1" outlineLevel="1" x14ac:dyDescent="0.3">
      <c r="A589" s="203">
        <f>A587+1</f>
        <v>8</v>
      </c>
      <c r="B589" s="204" t="s">
        <v>210</v>
      </c>
      <c r="C589" s="226">
        <v>560</v>
      </c>
      <c r="D589" s="32">
        <v>530</v>
      </c>
      <c r="E589" s="156">
        <f t="shared" si="87"/>
        <v>30</v>
      </c>
      <c r="F589" s="165">
        <f>[1]гимнаст!P18</f>
        <v>0.38681420957358748</v>
      </c>
      <c r="G589" s="165">
        <f>[2]гимнаст!P18</f>
        <v>0.37436603087399245</v>
      </c>
      <c r="H589" s="165">
        <f t="shared" si="85"/>
        <v>-1.2448178699595025E-2</v>
      </c>
      <c r="I589" s="3"/>
      <c r="J589" s="3"/>
    </row>
    <row r="590" spans="1:10" ht="34.5" outlineLevel="1" collapsed="1" x14ac:dyDescent="0.3">
      <c r="A590" s="203">
        <f t="shared" si="86"/>
        <v>9</v>
      </c>
      <c r="B590" s="204" t="s">
        <v>682</v>
      </c>
      <c r="C590" s="227">
        <v>320</v>
      </c>
      <c r="D590" s="79">
        <v>300</v>
      </c>
      <c r="E590" s="156">
        <f t="shared" si="87"/>
        <v>20</v>
      </c>
      <c r="F590" s="165">
        <f>[1]гимнаст!P19</f>
        <v>0.47099913434431195</v>
      </c>
      <c r="G590" s="165">
        <f>[2]гимнаст!P19</f>
        <v>0.44311592340359868</v>
      </c>
      <c r="H590" s="165">
        <f t="shared" si="85"/>
        <v>-2.7883210940713277E-2</v>
      </c>
    </row>
    <row r="591" spans="1:10" ht="34.5" outlineLevel="1" x14ac:dyDescent="0.3">
      <c r="A591" s="203">
        <f t="shared" si="86"/>
        <v>10</v>
      </c>
      <c r="B591" s="204" t="s">
        <v>683</v>
      </c>
      <c r="C591" s="227">
        <v>270</v>
      </c>
      <c r="D591" s="79">
        <v>250</v>
      </c>
      <c r="E591" s="156">
        <f t="shared" si="87"/>
        <v>20</v>
      </c>
      <c r="F591" s="165">
        <f>[1]гимнаст!P20</f>
        <v>0.46886388563559389</v>
      </c>
      <c r="G591" s="165">
        <f>[2]гимнаст!P20</f>
        <v>0.44006556810542991</v>
      </c>
      <c r="H591" s="165">
        <f t="shared" si="85"/>
        <v>-2.8798317530163986E-2</v>
      </c>
    </row>
    <row r="592" spans="1:10" ht="34.5" outlineLevel="1" x14ac:dyDescent="0.3">
      <c r="A592" s="203">
        <f t="shared" si="86"/>
        <v>11</v>
      </c>
      <c r="B592" s="204" t="s">
        <v>684</v>
      </c>
      <c r="C592" s="227">
        <v>2100</v>
      </c>
      <c r="D592" s="79">
        <v>2000</v>
      </c>
      <c r="E592" s="156">
        <f t="shared" si="87"/>
        <v>100</v>
      </c>
      <c r="F592" s="165">
        <f>[1]гимнаст!P22</f>
        <v>0.47345677411853115</v>
      </c>
      <c r="G592" s="165">
        <f>[2]гимнаст!P22</f>
        <v>0.44662683736676889</v>
      </c>
      <c r="H592" s="165">
        <f t="shared" si="85"/>
        <v>-2.6829936751762262E-2</v>
      </c>
    </row>
    <row r="593" spans="1:8" ht="34.5" outlineLevel="1" x14ac:dyDescent="0.3">
      <c r="A593" s="203">
        <f t="shared" si="86"/>
        <v>12</v>
      </c>
      <c r="B593" s="204" t="s">
        <v>685</v>
      </c>
      <c r="C593" s="227">
        <v>3100</v>
      </c>
      <c r="D593" s="79">
        <v>3000</v>
      </c>
      <c r="E593" s="156">
        <f t="shared" si="87"/>
        <v>100</v>
      </c>
      <c r="F593" s="165">
        <f>[1]гимнаст!P23</f>
        <v>0.47749390051230822</v>
      </c>
      <c r="G593" s="165">
        <f>[2]гимнаст!P23</f>
        <v>0.45239416078645045</v>
      </c>
      <c r="H593" s="165">
        <f t="shared" si="85"/>
        <v>-2.5099739725857773E-2</v>
      </c>
    </row>
    <row r="594" spans="1:8" ht="34.5" outlineLevel="1" x14ac:dyDescent="0.3">
      <c r="A594" s="203">
        <f t="shared" si="86"/>
        <v>13</v>
      </c>
      <c r="B594" s="204" t="s">
        <v>686</v>
      </c>
      <c r="C594" s="227">
        <v>1700</v>
      </c>
      <c r="D594" s="79">
        <v>1600</v>
      </c>
      <c r="E594" s="156">
        <f t="shared" si="87"/>
        <v>100</v>
      </c>
      <c r="F594" s="165">
        <f>[1]гимнаст!P25</f>
        <v>0.46970260498916516</v>
      </c>
      <c r="G594" s="165">
        <f>[2]гимнаст!P25</f>
        <v>0.44126373861053175</v>
      </c>
      <c r="H594" s="165">
        <f t="shared" si="85"/>
        <v>-2.8438866378633409E-2</v>
      </c>
    </row>
    <row r="595" spans="1:8" ht="34.5" outlineLevel="1" x14ac:dyDescent="0.3">
      <c r="A595" s="203">
        <f t="shared" si="86"/>
        <v>14</v>
      </c>
      <c r="B595" s="204" t="s">
        <v>687</v>
      </c>
      <c r="C595" s="227">
        <v>2500</v>
      </c>
      <c r="D595" s="79">
        <v>2500</v>
      </c>
      <c r="E595" s="156">
        <f t="shared" si="87"/>
        <v>0</v>
      </c>
      <c r="F595" s="165">
        <f>[1]гимнаст!P26</f>
        <v>0.47339453011810501</v>
      </c>
      <c r="G595" s="165">
        <f>[2]гимнаст!P26</f>
        <v>0.44653791736616028</v>
      </c>
      <c r="H595" s="165">
        <f t="shared" si="85"/>
        <v>-2.6856612751944731E-2</v>
      </c>
    </row>
    <row r="596" spans="1:8" ht="17.25" outlineLevel="1" x14ac:dyDescent="0.3">
      <c r="A596" s="203">
        <f t="shared" si="86"/>
        <v>15</v>
      </c>
      <c r="B596" s="204" t="s">
        <v>400</v>
      </c>
      <c r="C596" s="221">
        <v>350</v>
      </c>
      <c r="D596" s="91">
        <v>300</v>
      </c>
      <c r="E596" s="156">
        <f t="shared" si="87"/>
        <v>50</v>
      </c>
      <c r="F596" s="165">
        <f>[1]прочие!P12</f>
        <v>0.52634130892178477</v>
      </c>
      <c r="G596" s="165">
        <f>[2]прочие!R12</f>
        <v>0.44704823461354576</v>
      </c>
      <c r="H596" s="165">
        <f>G596-F596</f>
        <v>-7.9293074308239009E-2</v>
      </c>
    </row>
    <row r="597" spans="1:8" ht="17.25" outlineLevel="1" x14ac:dyDescent="0.3">
      <c r="A597" s="203">
        <f t="shared" si="86"/>
        <v>16</v>
      </c>
      <c r="B597" s="204" t="s">
        <v>975</v>
      </c>
      <c r="C597" s="221">
        <v>600</v>
      </c>
      <c r="D597" s="91">
        <v>300</v>
      </c>
      <c r="E597" s="156">
        <f t="shared" si="87"/>
        <v>300</v>
      </c>
      <c r="F597" s="165" t="e">
        <f>[1]прочие!P13</f>
        <v>#REF!</v>
      </c>
      <c r="G597" s="165" t="e">
        <f>[2]прочие!R13</f>
        <v>#REF!</v>
      </c>
      <c r="H597" s="165" t="e">
        <f>G597-F597</f>
        <v>#REF!</v>
      </c>
    </row>
    <row r="598" spans="1:8" ht="18" outlineLevel="1" collapsed="1" thickBot="1" x14ac:dyDescent="0.35">
      <c r="A598" s="203">
        <f t="shared" si="86"/>
        <v>17</v>
      </c>
      <c r="B598" s="217" t="s">
        <v>844</v>
      </c>
      <c r="C598" s="227">
        <v>600</v>
      </c>
      <c r="D598" s="90">
        <v>330</v>
      </c>
      <c r="E598" s="156">
        <f t="shared" si="87"/>
        <v>270</v>
      </c>
      <c r="F598" s="170">
        <v>0.2</v>
      </c>
      <c r="G598" s="170">
        <v>0.2</v>
      </c>
      <c r="H598" s="165">
        <f t="shared" ref="H598" si="89">G598-F598</f>
        <v>0</v>
      </c>
    </row>
    <row r="599" spans="1:8" ht="17.25" outlineLevel="1" collapsed="1" x14ac:dyDescent="0.3">
      <c r="A599" s="203">
        <f t="shared" si="86"/>
        <v>18</v>
      </c>
      <c r="B599" s="204" t="s">
        <v>690</v>
      </c>
      <c r="C599" s="227">
        <v>250</v>
      </c>
      <c r="D599" s="79">
        <v>220</v>
      </c>
      <c r="E599" s="156">
        <f t="shared" si="87"/>
        <v>30</v>
      </c>
      <c r="F599" s="165">
        <v>0.2</v>
      </c>
      <c r="G599" s="165">
        <v>0.2</v>
      </c>
      <c r="H599" s="165">
        <f t="shared" si="85"/>
        <v>0</v>
      </c>
    </row>
    <row r="600" spans="1:8" ht="17.25" outlineLevel="1" x14ac:dyDescent="0.3">
      <c r="A600" s="203">
        <f t="shared" si="86"/>
        <v>19</v>
      </c>
      <c r="B600" s="204" t="s">
        <v>211</v>
      </c>
      <c r="C600" s="227">
        <v>500</v>
      </c>
      <c r="D600" s="79">
        <v>280</v>
      </c>
      <c r="E600" s="156">
        <f t="shared" si="87"/>
        <v>220</v>
      </c>
      <c r="F600" s="165">
        <v>0.2</v>
      </c>
      <c r="G600" s="165">
        <v>0.2</v>
      </c>
      <c r="H600" s="165">
        <f t="shared" si="85"/>
        <v>0</v>
      </c>
    </row>
    <row r="601" spans="1:8" ht="18" outlineLevel="1" collapsed="1" thickBot="1" x14ac:dyDescent="0.35">
      <c r="A601" s="228">
        <f t="shared" si="86"/>
        <v>20</v>
      </c>
      <c r="B601" s="229" t="s">
        <v>212</v>
      </c>
      <c r="C601" s="230">
        <v>500</v>
      </c>
      <c r="D601" s="79">
        <v>330</v>
      </c>
      <c r="E601" s="156">
        <f t="shared" si="87"/>
        <v>170</v>
      </c>
      <c r="F601" s="165">
        <v>0.2</v>
      </c>
      <c r="G601" s="165">
        <v>0.2</v>
      </c>
      <c r="H601" s="165">
        <f t="shared" si="85"/>
        <v>0</v>
      </c>
    </row>
    <row r="602" spans="1:8" ht="21" customHeight="1" x14ac:dyDescent="0.2"/>
  </sheetData>
  <autoFilter ref="A4:J601"/>
  <mergeCells count="1">
    <mergeCell ref="B1:D1"/>
  </mergeCells>
  <printOptions horizontalCentered="1" verticalCentered="1"/>
  <pageMargins left="0.78740157480314965" right="0.15748031496062992" top="0.39370078740157483" bottom="0.27559055118110237" header="0.15748031496062992" footer="0.23622047244094491"/>
  <pageSetup paperSize="9" scale="85" fitToHeight="1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92D050"/>
  </sheetPr>
  <dimension ref="A1:F33"/>
  <sheetViews>
    <sheetView workbookViewId="0">
      <selection activeCell="B46" sqref="B46"/>
    </sheetView>
  </sheetViews>
  <sheetFormatPr defaultRowHeight="12.75" outlineLevelRow="1" x14ac:dyDescent="0.2"/>
  <cols>
    <col min="2" max="2" width="50.28515625" customWidth="1"/>
    <col min="3" max="3" width="21.7109375" customWidth="1"/>
  </cols>
  <sheetData>
    <row r="1" spans="1:3" s="3" customFormat="1" ht="15" x14ac:dyDescent="0.25">
      <c r="A1" s="49"/>
      <c r="B1" s="1"/>
      <c r="C1" s="2" t="s">
        <v>0</v>
      </c>
    </row>
    <row r="2" spans="1:3" s="3" customFormat="1" ht="15" x14ac:dyDescent="0.25">
      <c r="A2" s="49"/>
      <c r="B2" s="1"/>
      <c r="C2" s="2" t="s">
        <v>259</v>
      </c>
    </row>
    <row r="3" spans="1:3" s="3" customFormat="1" ht="15" x14ac:dyDescent="0.25">
      <c r="A3" s="49"/>
      <c r="B3" s="1"/>
      <c r="C3" s="2" t="s">
        <v>260</v>
      </c>
    </row>
    <row r="4" spans="1:3" s="3" customFormat="1" ht="15" x14ac:dyDescent="0.25">
      <c r="A4" s="49"/>
      <c r="B4" s="1"/>
      <c r="C4" s="2" t="s">
        <v>503</v>
      </c>
    </row>
    <row r="5" spans="1:3" s="3" customFormat="1" ht="14.25" x14ac:dyDescent="0.2">
      <c r="A5" s="4"/>
      <c r="B5" s="5"/>
      <c r="C5" s="6"/>
    </row>
    <row r="6" spans="1:3" s="3" customFormat="1" ht="15" x14ac:dyDescent="0.25">
      <c r="A6" s="239" t="s">
        <v>3</v>
      </c>
      <c r="B6" s="239"/>
      <c r="C6" s="239"/>
    </row>
    <row r="7" spans="1:3" s="3" customFormat="1" ht="15" x14ac:dyDescent="0.25">
      <c r="A7" s="240" t="s">
        <v>648</v>
      </c>
      <c r="B7" s="240"/>
      <c r="C7" s="240"/>
    </row>
    <row r="8" spans="1:3" s="3" customFormat="1" ht="14.25" x14ac:dyDescent="0.2"/>
    <row r="9" spans="1:3" s="3" customFormat="1" ht="15" thickBot="1" x14ac:dyDescent="0.25"/>
    <row r="10" spans="1:3" s="3" customFormat="1" ht="28.5" customHeight="1" x14ac:dyDescent="0.2">
      <c r="A10" s="50"/>
      <c r="B10" s="51" t="s">
        <v>261</v>
      </c>
      <c r="C10" s="52" t="s">
        <v>6</v>
      </c>
    </row>
    <row r="11" spans="1:3" s="3" customFormat="1" ht="15" outlineLevel="1" x14ac:dyDescent="0.25">
      <c r="A11" s="53"/>
      <c r="B11" s="54" t="s">
        <v>262</v>
      </c>
      <c r="C11" s="12"/>
    </row>
    <row r="12" spans="1:3" s="3" customFormat="1" ht="15" outlineLevel="1" x14ac:dyDescent="0.25">
      <c r="A12" s="13"/>
      <c r="B12" s="14" t="s">
        <v>263</v>
      </c>
      <c r="C12" s="15"/>
    </row>
    <row r="13" spans="1:3" s="23" customFormat="1" ht="28.5" outlineLevel="1" x14ac:dyDescent="0.2">
      <c r="A13" s="19">
        <v>1</v>
      </c>
      <c r="B13" s="22" t="s">
        <v>264</v>
      </c>
      <c r="C13" s="35">
        <v>5000</v>
      </c>
    </row>
    <row r="14" spans="1:3" s="23" customFormat="1" ht="28.5" outlineLevel="1" x14ac:dyDescent="0.2">
      <c r="A14" s="19">
        <f>A13+1</f>
        <v>2</v>
      </c>
      <c r="B14" s="22" t="s">
        <v>265</v>
      </c>
      <c r="C14" s="35">
        <v>7000</v>
      </c>
    </row>
    <row r="15" spans="1:3" s="3" customFormat="1" ht="15" outlineLevel="1" x14ac:dyDescent="0.25">
      <c r="A15" s="13"/>
      <c r="B15" s="14" t="s">
        <v>266</v>
      </c>
      <c r="C15" s="15"/>
    </row>
    <row r="16" spans="1:3" s="3" customFormat="1" ht="14.25" outlineLevel="1" x14ac:dyDescent="0.2">
      <c r="A16" s="19">
        <f>Машук!A25+1</f>
        <v>3</v>
      </c>
      <c r="B16" s="22" t="s">
        <v>267</v>
      </c>
      <c r="C16" s="20">
        <v>500</v>
      </c>
    </row>
    <row r="17" spans="1:6" s="3" customFormat="1" ht="14.25" outlineLevel="1" x14ac:dyDescent="0.2">
      <c r="A17" s="19">
        <f>A16+1</f>
        <v>4</v>
      </c>
      <c r="B17" s="22" t="s">
        <v>268</v>
      </c>
      <c r="C17" s="20">
        <v>600</v>
      </c>
    </row>
    <row r="18" spans="1:6" s="3" customFormat="1" ht="14.25" outlineLevel="1" x14ac:dyDescent="0.2">
      <c r="A18" s="19">
        <f>A17+1</f>
        <v>5</v>
      </c>
      <c r="B18" s="22" t="s">
        <v>269</v>
      </c>
      <c r="C18" s="20">
        <v>1000</v>
      </c>
    </row>
    <row r="19" spans="1:6" s="3" customFormat="1" ht="15" outlineLevel="1" x14ac:dyDescent="0.25">
      <c r="A19" s="53"/>
      <c r="B19" s="54" t="s">
        <v>270</v>
      </c>
      <c r="C19" s="12"/>
    </row>
    <row r="20" spans="1:6" s="3" customFormat="1" ht="15" outlineLevel="1" collapsed="1" x14ac:dyDescent="0.25">
      <c r="A20" s="13"/>
      <c r="B20" s="14" t="s">
        <v>271</v>
      </c>
      <c r="C20" s="15"/>
    </row>
    <row r="21" spans="1:6" s="3" customFormat="1" ht="14.25" outlineLevel="1" x14ac:dyDescent="0.2">
      <c r="A21" s="19">
        <v>1</v>
      </c>
      <c r="B21" s="22" t="s">
        <v>272</v>
      </c>
      <c r="C21" s="21">
        <v>300</v>
      </c>
    </row>
    <row r="22" spans="1:6" s="3" customFormat="1" ht="28.5" outlineLevel="1" x14ac:dyDescent="0.2">
      <c r="A22" s="19"/>
      <c r="B22" s="86" t="s">
        <v>273</v>
      </c>
      <c r="C22" s="21">
        <v>500</v>
      </c>
    </row>
    <row r="23" spans="1:6" s="3" customFormat="1" ht="15" outlineLevel="1" x14ac:dyDescent="0.25">
      <c r="A23" s="13"/>
      <c r="B23" s="14" t="s">
        <v>274</v>
      </c>
      <c r="C23" s="15"/>
    </row>
    <row r="24" spans="1:6" s="3" customFormat="1" ht="14.25" outlineLevel="1" x14ac:dyDescent="0.2">
      <c r="A24" s="19">
        <v>1</v>
      </c>
      <c r="B24" s="22" t="s">
        <v>275</v>
      </c>
      <c r="C24" s="21">
        <v>210</v>
      </c>
    </row>
    <row r="25" spans="1:6" s="3" customFormat="1" ht="15" outlineLevel="1" thickBot="1" x14ac:dyDescent="0.25">
      <c r="A25" s="55">
        <f>A24+1</f>
        <v>2</v>
      </c>
      <c r="B25" s="34" t="s">
        <v>276</v>
      </c>
      <c r="C25" s="56">
        <v>10</v>
      </c>
    </row>
    <row r="26" spans="1:6" s="3" customFormat="1" ht="15" x14ac:dyDescent="0.25">
      <c r="A26" s="13"/>
      <c r="B26" s="14" t="s">
        <v>233</v>
      </c>
      <c r="C26" s="72"/>
    </row>
    <row r="27" spans="1:6" s="3" customFormat="1" ht="14.25" x14ac:dyDescent="0.2">
      <c r="A27" s="31">
        <v>1</v>
      </c>
      <c r="B27" s="22" t="s">
        <v>236</v>
      </c>
      <c r="C27" s="32">
        <v>300</v>
      </c>
    </row>
    <row r="28" spans="1:6" s="3" customFormat="1" ht="28.5" outlineLevel="1" x14ac:dyDescent="0.2">
      <c r="A28" s="31">
        <f>Машук!A27+1</f>
        <v>2</v>
      </c>
      <c r="B28" s="22" t="s">
        <v>237</v>
      </c>
      <c r="C28" s="32">
        <v>300</v>
      </c>
    </row>
    <row r="29" spans="1:6" s="3" customFormat="1" ht="28.5" outlineLevel="1" x14ac:dyDescent="0.2">
      <c r="A29" s="31">
        <f>A28+1</f>
        <v>3</v>
      </c>
      <c r="B29" s="22" t="s">
        <v>238</v>
      </c>
      <c r="C29" s="32">
        <v>250</v>
      </c>
    </row>
    <row r="30" spans="1:6" s="3" customFormat="1" ht="28.5" outlineLevel="1" x14ac:dyDescent="0.2">
      <c r="A30" s="31">
        <f>A29+1</f>
        <v>4</v>
      </c>
      <c r="B30" s="22" t="s">
        <v>239</v>
      </c>
      <c r="C30" s="32">
        <v>200</v>
      </c>
    </row>
    <row r="31" spans="1:6" ht="14.25" x14ac:dyDescent="0.2">
      <c r="D31" s="3"/>
      <c r="E31" s="3"/>
      <c r="F31" s="3"/>
    </row>
    <row r="32" spans="1:6" ht="14.25" x14ac:dyDescent="0.2">
      <c r="D32" s="3"/>
      <c r="E32" s="3"/>
      <c r="F32" s="3"/>
    </row>
    <row r="33" spans="1:3" s="3" customFormat="1" ht="14.25" x14ac:dyDescent="0.2">
      <c r="A33" s="3" t="s">
        <v>242</v>
      </c>
      <c r="C33" s="68" t="s">
        <v>243</v>
      </c>
    </row>
  </sheetData>
  <mergeCells count="2"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92D050"/>
  </sheetPr>
  <dimension ref="A1:F94"/>
  <sheetViews>
    <sheetView workbookViewId="0">
      <selection activeCell="F70" sqref="F70"/>
    </sheetView>
  </sheetViews>
  <sheetFormatPr defaultRowHeight="12.75" outlineLevelRow="1" x14ac:dyDescent="0.2"/>
  <cols>
    <col min="1" max="1" width="8" customWidth="1"/>
    <col min="2" max="2" width="58.7109375" customWidth="1"/>
    <col min="3" max="3" width="24.42578125" customWidth="1"/>
  </cols>
  <sheetData>
    <row r="1" spans="1:3" s="3" customFormat="1" ht="15" x14ac:dyDescent="0.25">
      <c r="A1" s="49"/>
      <c r="B1" s="1"/>
      <c r="C1" s="2" t="s">
        <v>0</v>
      </c>
    </row>
    <row r="2" spans="1:3" s="3" customFormat="1" ht="15" x14ac:dyDescent="0.25">
      <c r="A2" s="49"/>
      <c r="B2" s="1"/>
      <c r="C2" s="2" t="s">
        <v>277</v>
      </c>
    </row>
    <row r="3" spans="1:3" s="3" customFormat="1" ht="15" x14ac:dyDescent="0.25">
      <c r="A3" s="49"/>
      <c r="B3" s="1"/>
      <c r="C3" s="2" t="s">
        <v>2</v>
      </c>
    </row>
    <row r="4" spans="1:3" s="3" customFormat="1" ht="15" x14ac:dyDescent="0.25">
      <c r="A4" s="49"/>
      <c r="B4" s="1"/>
      <c r="C4" s="2" t="s">
        <v>370</v>
      </c>
    </row>
    <row r="5" spans="1:3" s="3" customFormat="1" ht="14.25" x14ac:dyDescent="0.2">
      <c r="A5" s="4"/>
      <c r="B5" s="5"/>
      <c r="C5" s="6"/>
    </row>
    <row r="6" spans="1:3" s="3" customFormat="1" ht="15" x14ac:dyDescent="0.25">
      <c r="A6" s="239" t="s">
        <v>3</v>
      </c>
      <c r="B6" s="239"/>
      <c r="C6" s="239"/>
    </row>
    <row r="7" spans="1:3" s="3" customFormat="1" ht="15" x14ac:dyDescent="0.25">
      <c r="A7" s="240" t="s">
        <v>502</v>
      </c>
      <c r="B7" s="240"/>
      <c r="C7" s="240"/>
    </row>
    <row r="8" spans="1:3" s="3" customFormat="1" ht="14.25" x14ac:dyDescent="0.2"/>
    <row r="9" spans="1:3" s="3" customFormat="1" ht="15" thickBot="1" x14ac:dyDescent="0.25"/>
    <row r="10" spans="1:3" s="3" customFormat="1" ht="15" thickBot="1" x14ac:dyDescent="0.25">
      <c r="A10" s="83"/>
      <c r="B10" s="84" t="s">
        <v>261</v>
      </c>
      <c r="C10" s="85" t="s">
        <v>6</v>
      </c>
    </row>
    <row r="11" spans="1:3" s="3" customFormat="1" ht="15" outlineLevel="1" x14ac:dyDescent="0.25">
      <c r="A11" s="16"/>
      <c r="B11" s="17" t="s">
        <v>318</v>
      </c>
      <c r="C11" s="18"/>
    </row>
    <row r="12" spans="1:3" s="3" customFormat="1" ht="14.25" outlineLevel="1" x14ac:dyDescent="0.2">
      <c r="A12" s="19">
        <v>1</v>
      </c>
      <c r="B12" s="86" t="s">
        <v>319</v>
      </c>
      <c r="C12" s="57">
        <v>500</v>
      </c>
    </row>
    <row r="13" spans="1:3" s="3" customFormat="1" ht="14.25" outlineLevel="1" x14ac:dyDescent="0.2">
      <c r="A13" s="19">
        <f>A12+1</f>
        <v>2</v>
      </c>
      <c r="B13" s="86" t="s">
        <v>320</v>
      </c>
      <c r="C13" s="57">
        <v>600</v>
      </c>
    </row>
    <row r="14" spans="1:3" s="3" customFormat="1" ht="14.25" outlineLevel="1" x14ac:dyDescent="0.2">
      <c r="A14" s="19">
        <f>A13+1</f>
        <v>3</v>
      </c>
      <c r="B14" s="86" t="s">
        <v>321</v>
      </c>
      <c r="C14" s="57">
        <v>700</v>
      </c>
    </row>
    <row r="15" spans="1:3" s="3" customFormat="1" ht="15" x14ac:dyDescent="0.25">
      <c r="A15" s="53"/>
      <c r="B15" s="54" t="s">
        <v>278</v>
      </c>
      <c r="C15" s="12"/>
    </row>
    <row r="16" spans="1:3" s="3" customFormat="1" ht="15" x14ac:dyDescent="0.25">
      <c r="A16" s="16"/>
      <c r="B16" s="17" t="s">
        <v>278</v>
      </c>
      <c r="C16" s="18"/>
    </row>
    <row r="17" spans="1:3" s="3" customFormat="1" ht="15" x14ac:dyDescent="0.25">
      <c r="A17" s="58"/>
      <c r="B17" s="59" t="s">
        <v>279</v>
      </c>
      <c r="C17" s="60"/>
    </row>
    <row r="18" spans="1:3" s="3" customFormat="1" ht="14.25" x14ac:dyDescent="0.2">
      <c r="A18" s="24">
        <v>1</v>
      </c>
      <c r="B18" s="22" t="s">
        <v>280</v>
      </c>
      <c r="C18" s="33">
        <v>200</v>
      </c>
    </row>
    <row r="19" spans="1:3" s="3" customFormat="1" ht="14.25" x14ac:dyDescent="0.2">
      <c r="A19" s="24">
        <f t="shared" ref="A19:A27" si="0">A18+1</f>
        <v>2</v>
      </c>
      <c r="B19" s="22" t="s">
        <v>281</v>
      </c>
      <c r="C19" s="33">
        <v>120</v>
      </c>
    </row>
    <row r="20" spans="1:3" s="3" customFormat="1" ht="14.25" x14ac:dyDescent="0.2">
      <c r="A20" s="24">
        <f t="shared" si="0"/>
        <v>3</v>
      </c>
      <c r="B20" s="22" t="s">
        <v>282</v>
      </c>
      <c r="C20" s="33">
        <v>100</v>
      </c>
    </row>
    <row r="21" spans="1:3" s="3" customFormat="1" ht="14.25" x14ac:dyDescent="0.2">
      <c r="A21" s="24">
        <f t="shared" si="0"/>
        <v>4</v>
      </c>
      <c r="B21" s="22" t="s">
        <v>283</v>
      </c>
      <c r="C21" s="33">
        <v>200</v>
      </c>
    </row>
    <row r="22" spans="1:3" s="3" customFormat="1" ht="14.25" x14ac:dyDescent="0.2">
      <c r="A22" s="24">
        <f t="shared" si="0"/>
        <v>5</v>
      </c>
      <c r="B22" s="22" t="s">
        <v>284</v>
      </c>
      <c r="C22" s="33">
        <v>160</v>
      </c>
    </row>
    <row r="23" spans="1:3" s="3" customFormat="1" ht="14.25" x14ac:dyDescent="0.2">
      <c r="A23" s="24">
        <f t="shared" si="0"/>
        <v>6</v>
      </c>
      <c r="B23" s="22" t="s">
        <v>285</v>
      </c>
      <c r="C23" s="33">
        <v>20</v>
      </c>
    </row>
    <row r="24" spans="1:3" s="3" customFormat="1" ht="14.25" x14ac:dyDescent="0.2">
      <c r="A24" s="24">
        <f t="shared" si="0"/>
        <v>7</v>
      </c>
      <c r="B24" s="22" t="s">
        <v>286</v>
      </c>
      <c r="C24" s="33">
        <v>140</v>
      </c>
    </row>
    <row r="25" spans="1:3" s="3" customFormat="1" ht="14.25" x14ac:dyDescent="0.2">
      <c r="A25" s="24">
        <f t="shared" si="0"/>
        <v>8</v>
      </c>
      <c r="B25" s="22" t="s">
        <v>287</v>
      </c>
      <c r="C25" s="33">
        <v>140</v>
      </c>
    </row>
    <row r="26" spans="1:3" s="3" customFormat="1" ht="14.25" x14ac:dyDescent="0.2">
      <c r="A26" s="24">
        <f t="shared" si="0"/>
        <v>9</v>
      </c>
      <c r="B26" s="22" t="s">
        <v>288</v>
      </c>
      <c r="C26" s="33">
        <v>60</v>
      </c>
    </row>
    <row r="27" spans="1:3" s="3" customFormat="1" ht="14.25" x14ac:dyDescent="0.2">
      <c r="A27" s="24">
        <f t="shared" si="0"/>
        <v>10</v>
      </c>
      <c r="B27" s="22" t="s">
        <v>289</v>
      </c>
      <c r="C27" s="33">
        <v>60</v>
      </c>
    </row>
    <row r="28" spans="1:3" s="3" customFormat="1" ht="14.25" x14ac:dyDescent="0.2">
      <c r="A28" s="24">
        <f>A26+1</f>
        <v>10</v>
      </c>
      <c r="B28" s="22" t="s">
        <v>290</v>
      </c>
      <c r="C28" s="33">
        <v>120</v>
      </c>
    </row>
    <row r="29" spans="1:3" s="3" customFormat="1" ht="14.25" x14ac:dyDescent="0.2">
      <c r="A29" s="24">
        <f>A28+1</f>
        <v>11</v>
      </c>
      <c r="B29" s="22" t="s">
        <v>291</v>
      </c>
      <c r="C29" s="33">
        <v>100</v>
      </c>
    </row>
    <row r="30" spans="1:3" s="3" customFormat="1" ht="14.25" x14ac:dyDescent="0.2">
      <c r="A30" s="24">
        <f>A29+1</f>
        <v>12</v>
      </c>
      <c r="B30" s="22" t="s">
        <v>292</v>
      </c>
      <c r="C30" s="33">
        <v>60</v>
      </c>
    </row>
    <row r="31" spans="1:3" s="3" customFormat="1" ht="15" x14ac:dyDescent="0.25">
      <c r="A31" s="58"/>
      <c r="B31" s="59" t="s">
        <v>293</v>
      </c>
      <c r="C31" s="33"/>
    </row>
    <row r="32" spans="1:3" s="3" customFormat="1" ht="14.25" x14ac:dyDescent="0.2">
      <c r="A32" s="24">
        <v>1</v>
      </c>
      <c r="B32" s="22" t="s">
        <v>294</v>
      </c>
      <c r="C32" s="33">
        <v>160</v>
      </c>
    </row>
    <row r="33" spans="1:3" s="3" customFormat="1" ht="14.25" x14ac:dyDescent="0.2">
      <c r="A33" s="24">
        <f t="shared" ref="A33:A45" si="1">A32+1</f>
        <v>2</v>
      </c>
      <c r="B33" s="22" t="s">
        <v>295</v>
      </c>
      <c r="C33" s="33">
        <v>80</v>
      </c>
    </row>
    <row r="34" spans="1:3" s="3" customFormat="1" ht="14.25" x14ac:dyDescent="0.2">
      <c r="A34" s="24">
        <f t="shared" si="1"/>
        <v>3</v>
      </c>
      <c r="B34" s="22" t="s">
        <v>296</v>
      </c>
      <c r="C34" s="33">
        <v>100</v>
      </c>
    </row>
    <row r="35" spans="1:3" s="3" customFormat="1" ht="14.25" x14ac:dyDescent="0.2">
      <c r="A35" s="24">
        <f t="shared" si="1"/>
        <v>4</v>
      </c>
      <c r="B35" s="22" t="s">
        <v>283</v>
      </c>
      <c r="C35" s="33">
        <v>200</v>
      </c>
    </row>
    <row r="36" spans="1:3" s="3" customFormat="1" ht="14.25" x14ac:dyDescent="0.2">
      <c r="A36" s="24">
        <f t="shared" si="1"/>
        <v>5</v>
      </c>
      <c r="B36" s="22" t="s">
        <v>280</v>
      </c>
      <c r="C36" s="33">
        <v>200</v>
      </c>
    </row>
    <row r="37" spans="1:3" s="3" customFormat="1" ht="14.25" x14ac:dyDescent="0.2">
      <c r="A37" s="24">
        <f t="shared" si="1"/>
        <v>6</v>
      </c>
      <c r="B37" s="22" t="s">
        <v>281</v>
      </c>
      <c r="C37" s="33">
        <v>120</v>
      </c>
    </row>
    <row r="38" spans="1:3" s="3" customFormat="1" ht="14.25" x14ac:dyDescent="0.2">
      <c r="A38" s="24">
        <f t="shared" si="1"/>
        <v>7</v>
      </c>
      <c r="B38" s="22" t="s">
        <v>282</v>
      </c>
      <c r="C38" s="33">
        <v>100</v>
      </c>
    </row>
    <row r="39" spans="1:3" s="3" customFormat="1" ht="14.25" x14ac:dyDescent="0.2">
      <c r="A39" s="24">
        <f t="shared" si="1"/>
        <v>8</v>
      </c>
      <c r="B39" s="22" t="s">
        <v>284</v>
      </c>
      <c r="C39" s="33">
        <v>160</v>
      </c>
    </row>
    <row r="40" spans="1:3" s="3" customFormat="1" ht="14.25" x14ac:dyDescent="0.2">
      <c r="A40" s="24">
        <f t="shared" si="1"/>
        <v>9</v>
      </c>
      <c r="B40" s="22" t="s">
        <v>292</v>
      </c>
      <c r="C40" s="33">
        <v>60</v>
      </c>
    </row>
    <row r="41" spans="1:3" s="3" customFormat="1" ht="14.25" x14ac:dyDescent="0.2">
      <c r="A41" s="24">
        <f t="shared" si="1"/>
        <v>10</v>
      </c>
      <c r="B41" s="22" t="s">
        <v>297</v>
      </c>
      <c r="C41" s="33">
        <v>100</v>
      </c>
    </row>
    <row r="42" spans="1:3" s="3" customFormat="1" ht="14.25" x14ac:dyDescent="0.2">
      <c r="A42" s="24">
        <f t="shared" si="1"/>
        <v>11</v>
      </c>
      <c r="B42" s="22" t="s">
        <v>287</v>
      </c>
      <c r="C42" s="33">
        <v>140</v>
      </c>
    </row>
    <row r="43" spans="1:3" s="3" customFormat="1" ht="14.25" x14ac:dyDescent="0.2">
      <c r="A43" s="24">
        <f t="shared" si="1"/>
        <v>12</v>
      </c>
      <c r="B43" s="22" t="s">
        <v>288</v>
      </c>
      <c r="C43" s="33">
        <v>80</v>
      </c>
    </row>
    <row r="44" spans="1:3" s="3" customFormat="1" ht="14.25" x14ac:dyDescent="0.2">
      <c r="A44" s="24">
        <f t="shared" si="1"/>
        <v>13</v>
      </c>
      <c r="B44" s="22" t="s">
        <v>291</v>
      </c>
      <c r="C44" s="33">
        <v>100</v>
      </c>
    </row>
    <row r="45" spans="1:3" s="3" customFormat="1" ht="14.25" x14ac:dyDescent="0.2">
      <c r="A45" s="24">
        <f t="shared" si="1"/>
        <v>14</v>
      </c>
      <c r="B45" s="22" t="s">
        <v>290</v>
      </c>
      <c r="C45" s="33">
        <v>100</v>
      </c>
    </row>
    <row r="46" spans="1:3" s="3" customFormat="1" ht="15" x14ac:dyDescent="0.25">
      <c r="A46" s="58"/>
      <c r="B46" s="59" t="s">
        <v>298</v>
      </c>
      <c r="C46" s="33"/>
    </row>
    <row r="47" spans="1:3" s="3" customFormat="1" ht="14.25" x14ac:dyDescent="0.2">
      <c r="A47" s="24">
        <v>1</v>
      </c>
      <c r="B47" s="22" t="s">
        <v>288</v>
      </c>
      <c r="C47" s="33">
        <v>40</v>
      </c>
    </row>
    <row r="48" spans="1:3" s="3" customFormat="1" ht="14.25" x14ac:dyDescent="0.2">
      <c r="A48" s="24">
        <f t="shared" ref="A48:A55" si="2">A47+1</f>
        <v>2</v>
      </c>
      <c r="B48" s="22" t="s">
        <v>291</v>
      </c>
      <c r="C48" s="33">
        <v>40</v>
      </c>
    </row>
    <row r="49" spans="1:3" s="3" customFormat="1" ht="14.25" x14ac:dyDescent="0.2">
      <c r="A49" s="24">
        <f t="shared" si="2"/>
        <v>3</v>
      </c>
      <c r="B49" s="22" t="s">
        <v>283</v>
      </c>
      <c r="C49" s="33">
        <v>100</v>
      </c>
    </row>
    <row r="50" spans="1:3" s="3" customFormat="1" ht="14.25" x14ac:dyDescent="0.2">
      <c r="A50" s="24">
        <f t="shared" si="2"/>
        <v>4</v>
      </c>
      <c r="B50" s="22" t="s">
        <v>299</v>
      </c>
      <c r="C50" s="33">
        <v>40</v>
      </c>
    </row>
    <row r="51" spans="1:3" s="3" customFormat="1" ht="14.25" x14ac:dyDescent="0.2">
      <c r="A51" s="24">
        <f t="shared" si="2"/>
        <v>5</v>
      </c>
      <c r="B51" s="22" t="s">
        <v>287</v>
      </c>
      <c r="C51" s="33">
        <v>80</v>
      </c>
    </row>
    <row r="52" spans="1:3" s="3" customFormat="1" ht="14.25" x14ac:dyDescent="0.2">
      <c r="A52" s="24">
        <f t="shared" si="2"/>
        <v>6</v>
      </c>
      <c r="B52" s="22" t="s">
        <v>300</v>
      </c>
      <c r="C52" s="33">
        <v>100</v>
      </c>
    </row>
    <row r="53" spans="1:3" s="3" customFormat="1" ht="14.25" x14ac:dyDescent="0.2">
      <c r="A53" s="24">
        <f t="shared" si="2"/>
        <v>7</v>
      </c>
      <c r="B53" s="22" t="s">
        <v>292</v>
      </c>
      <c r="C53" s="33">
        <v>20</v>
      </c>
    </row>
    <row r="54" spans="1:3" s="3" customFormat="1" ht="14.25" x14ac:dyDescent="0.2">
      <c r="A54" s="24">
        <f t="shared" si="2"/>
        <v>8</v>
      </c>
      <c r="B54" s="22" t="s">
        <v>280</v>
      </c>
      <c r="C54" s="33">
        <v>100</v>
      </c>
    </row>
    <row r="55" spans="1:3" s="3" customFormat="1" ht="14.25" x14ac:dyDescent="0.2">
      <c r="A55" s="24">
        <f t="shared" si="2"/>
        <v>9</v>
      </c>
      <c r="B55" s="22" t="s">
        <v>296</v>
      </c>
      <c r="C55" s="33">
        <v>60</v>
      </c>
    </row>
    <row r="56" spans="1:3" s="3" customFormat="1" ht="15" x14ac:dyDescent="0.25">
      <c r="A56" s="16"/>
      <c r="B56" s="17" t="s">
        <v>301</v>
      </c>
      <c r="C56" s="18"/>
    </row>
    <row r="57" spans="1:3" s="3" customFormat="1" ht="15" x14ac:dyDescent="0.25">
      <c r="A57" s="61"/>
      <c r="B57" s="59" t="s">
        <v>279</v>
      </c>
      <c r="C57" s="33"/>
    </row>
    <row r="58" spans="1:3" s="3" customFormat="1" ht="14.25" x14ac:dyDescent="0.2">
      <c r="A58" s="24">
        <v>1</v>
      </c>
      <c r="B58" s="22" t="s">
        <v>280</v>
      </c>
      <c r="C58" s="33">
        <v>200</v>
      </c>
    </row>
    <row r="59" spans="1:3" s="3" customFormat="1" ht="14.25" x14ac:dyDescent="0.2">
      <c r="A59" s="24">
        <f t="shared" ref="A59:A70" si="3">A58+1</f>
        <v>2</v>
      </c>
      <c r="B59" s="22" t="s">
        <v>281</v>
      </c>
      <c r="C59" s="33">
        <v>120</v>
      </c>
    </row>
    <row r="60" spans="1:3" s="3" customFormat="1" ht="14.25" x14ac:dyDescent="0.2">
      <c r="A60" s="24">
        <f t="shared" si="3"/>
        <v>3</v>
      </c>
      <c r="B60" s="22" t="s">
        <v>282</v>
      </c>
      <c r="C60" s="33">
        <v>100</v>
      </c>
    </row>
    <row r="61" spans="1:3" s="3" customFormat="1" ht="14.25" x14ac:dyDescent="0.2">
      <c r="A61" s="24">
        <f t="shared" si="3"/>
        <v>4</v>
      </c>
      <c r="B61" s="22" t="s">
        <v>302</v>
      </c>
      <c r="C61" s="33">
        <v>400</v>
      </c>
    </row>
    <row r="62" spans="1:3" s="3" customFormat="1" ht="14.25" x14ac:dyDescent="0.2">
      <c r="A62" s="24">
        <f t="shared" si="3"/>
        <v>5</v>
      </c>
      <c r="B62" s="22" t="s">
        <v>283</v>
      </c>
      <c r="C62" s="33">
        <v>300</v>
      </c>
    </row>
    <row r="63" spans="1:3" s="3" customFormat="1" ht="14.25" x14ac:dyDescent="0.2">
      <c r="A63" s="24">
        <f t="shared" si="3"/>
        <v>6</v>
      </c>
      <c r="B63" s="22" t="s">
        <v>284</v>
      </c>
      <c r="C63" s="33">
        <v>140</v>
      </c>
    </row>
    <row r="64" spans="1:3" s="3" customFormat="1" ht="14.25" x14ac:dyDescent="0.2">
      <c r="A64" s="24">
        <f t="shared" si="3"/>
        <v>7</v>
      </c>
      <c r="B64" s="22" t="s">
        <v>285</v>
      </c>
      <c r="C64" s="33">
        <v>10</v>
      </c>
    </row>
    <row r="65" spans="1:6" s="3" customFormat="1" ht="14.25" x14ac:dyDescent="0.2">
      <c r="A65" s="24">
        <f t="shared" si="3"/>
        <v>8</v>
      </c>
      <c r="B65" s="22" t="s">
        <v>286</v>
      </c>
      <c r="C65" s="33">
        <v>200</v>
      </c>
    </row>
    <row r="66" spans="1:6" s="3" customFormat="1" ht="14.25" x14ac:dyDescent="0.2">
      <c r="A66" s="24">
        <f t="shared" si="3"/>
        <v>9</v>
      </c>
      <c r="B66" s="22" t="s">
        <v>287</v>
      </c>
      <c r="C66" s="33">
        <v>120</v>
      </c>
    </row>
    <row r="67" spans="1:6" s="3" customFormat="1" ht="14.25" x14ac:dyDescent="0.2">
      <c r="A67" s="24">
        <f t="shared" si="3"/>
        <v>10</v>
      </c>
      <c r="B67" s="22" t="s">
        <v>288</v>
      </c>
      <c r="C67" s="33">
        <v>100</v>
      </c>
    </row>
    <row r="68" spans="1:6" s="3" customFormat="1" ht="14.25" x14ac:dyDescent="0.2">
      <c r="A68" s="24">
        <f t="shared" si="3"/>
        <v>11</v>
      </c>
      <c r="B68" s="22" t="s">
        <v>289</v>
      </c>
      <c r="C68" s="33">
        <v>100</v>
      </c>
    </row>
    <row r="69" spans="1:6" s="3" customFormat="1" ht="14.25" x14ac:dyDescent="0.2">
      <c r="A69" s="24">
        <f t="shared" si="3"/>
        <v>12</v>
      </c>
      <c r="B69" s="22" t="s">
        <v>290</v>
      </c>
      <c r="C69" s="33">
        <v>140</v>
      </c>
    </row>
    <row r="70" spans="1:6" s="3" customFormat="1" ht="14.25" x14ac:dyDescent="0.2">
      <c r="A70" s="24">
        <f t="shared" si="3"/>
        <v>13</v>
      </c>
      <c r="B70" s="22" t="s">
        <v>291</v>
      </c>
      <c r="C70" s="33">
        <v>140</v>
      </c>
      <c r="E70" s="3">
        <v>120</v>
      </c>
      <c r="F70" s="3" t="s">
        <v>523</v>
      </c>
    </row>
    <row r="71" spans="1:6" s="3" customFormat="1" ht="15" x14ac:dyDescent="0.25">
      <c r="A71" s="58"/>
      <c r="B71" s="59" t="s">
        <v>293</v>
      </c>
      <c r="C71" s="33"/>
    </row>
    <row r="72" spans="1:6" s="3" customFormat="1" ht="14.25" x14ac:dyDescent="0.2">
      <c r="A72" s="24">
        <v>1</v>
      </c>
      <c r="B72" s="22" t="s">
        <v>294</v>
      </c>
      <c r="C72" s="33">
        <v>240</v>
      </c>
    </row>
    <row r="73" spans="1:6" s="3" customFormat="1" ht="14.25" x14ac:dyDescent="0.2">
      <c r="A73" s="24">
        <f t="shared" ref="A73:A86" si="4">A72+1</f>
        <v>2</v>
      </c>
      <c r="B73" s="22" t="s">
        <v>303</v>
      </c>
      <c r="C73" s="33">
        <v>500</v>
      </c>
    </row>
    <row r="74" spans="1:6" s="3" customFormat="1" ht="14.25" x14ac:dyDescent="0.2">
      <c r="A74" s="24">
        <f t="shared" si="4"/>
        <v>3</v>
      </c>
      <c r="B74" s="22" t="s">
        <v>304</v>
      </c>
      <c r="C74" s="33">
        <v>700</v>
      </c>
    </row>
    <row r="75" spans="1:6" s="3" customFormat="1" ht="14.25" x14ac:dyDescent="0.2">
      <c r="A75" s="24">
        <f t="shared" si="4"/>
        <v>4</v>
      </c>
      <c r="B75" s="22" t="s">
        <v>295</v>
      </c>
      <c r="C75" s="33">
        <v>60</v>
      </c>
    </row>
    <row r="76" spans="1:6" s="3" customFormat="1" ht="14.25" x14ac:dyDescent="0.2">
      <c r="A76" s="24">
        <f t="shared" si="4"/>
        <v>5</v>
      </c>
      <c r="B76" s="22" t="s">
        <v>296</v>
      </c>
      <c r="C76" s="33">
        <v>200</v>
      </c>
    </row>
    <row r="77" spans="1:6" s="3" customFormat="1" ht="14.25" x14ac:dyDescent="0.2">
      <c r="A77" s="24">
        <f t="shared" si="4"/>
        <v>6</v>
      </c>
      <c r="B77" s="22" t="s">
        <v>283</v>
      </c>
      <c r="C77" s="33">
        <v>300</v>
      </c>
    </row>
    <row r="78" spans="1:6" s="3" customFormat="1" ht="14.25" x14ac:dyDescent="0.2">
      <c r="A78" s="24">
        <f t="shared" si="4"/>
        <v>7</v>
      </c>
      <c r="B78" s="22" t="s">
        <v>280</v>
      </c>
      <c r="C78" s="33">
        <v>200</v>
      </c>
    </row>
    <row r="79" spans="1:6" s="3" customFormat="1" ht="14.25" x14ac:dyDescent="0.2">
      <c r="A79" s="24">
        <f t="shared" si="4"/>
        <v>8</v>
      </c>
      <c r="B79" s="22" t="s">
        <v>281</v>
      </c>
      <c r="C79" s="33">
        <v>120</v>
      </c>
    </row>
    <row r="80" spans="1:6" s="3" customFormat="1" ht="14.25" x14ac:dyDescent="0.2">
      <c r="A80" s="24">
        <f t="shared" si="4"/>
        <v>9</v>
      </c>
      <c r="B80" s="22" t="s">
        <v>282</v>
      </c>
      <c r="C80" s="33">
        <v>100</v>
      </c>
    </row>
    <row r="81" spans="1:3" s="3" customFormat="1" ht="14.25" x14ac:dyDescent="0.2">
      <c r="A81" s="24">
        <f t="shared" si="4"/>
        <v>10</v>
      </c>
      <c r="B81" s="22" t="s">
        <v>284</v>
      </c>
      <c r="C81" s="33">
        <v>140</v>
      </c>
    </row>
    <row r="82" spans="1:3" s="3" customFormat="1" ht="14.25" x14ac:dyDescent="0.2">
      <c r="A82" s="24">
        <f t="shared" si="4"/>
        <v>11</v>
      </c>
      <c r="B82" s="22" t="s">
        <v>297</v>
      </c>
      <c r="C82" s="33">
        <v>200</v>
      </c>
    </row>
    <row r="83" spans="1:3" s="3" customFormat="1" ht="14.25" x14ac:dyDescent="0.2">
      <c r="A83" s="24">
        <f t="shared" si="4"/>
        <v>12</v>
      </c>
      <c r="B83" s="22" t="s">
        <v>287</v>
      </c>
      <c r="C83" s="33">
        <v>120</v>
      </c>
    </row>
    <row r="84" spans="1:3" s="3" customFormat="1" ht="14.25" x14ac:dyDescent="0.2">
      <c r="A84" s="24">
        <f t="shared" si="4"/>
        <v>13</v>
      </c>
      <c r="B84" s="22" t="s">
        <v>288</v>
      </c>
      <c r="C84" s="33">
        <v>100</v>
      </c>
    </row>
    <row r="85" spans="1:3" s="3" customFormat="1" ht="14.25" x14ac:dyDescent="0.2">
      <c r="A85" s="24">
        <f t="shared" si="4"/>
        <v>14</v>
      </c>
      <c r="B85" s="22" t="s">
        <v>291</v>
      </c>
      <c r="C85" s="33">
        <v>120</v>
      </c>
    </row>
    <row r="86" spans="1:3" s="3" customFormat="1" ht="14.25" x14ac:dyDescent="0.2">
      <c r="A86" s="24">
        <f t="shared" si="4"/>
        <v>15</v>
      </c>
      <c r="B86" s="22" t="s">
        <v>290</v>
      </c>
      <c r="C86" s="33">
        <v>140</v>
      </c>
    </row>
    <row r="87" spans="1:3" s="3" customFormat="1" ht="15" x14ac:dyDescent="0.25">
      <c r="A87" s="58"/>
      <c r="B87" s="59" t="s">
        <v>298</v>
      </c>
      <c r="C87" s="33"/>
    </row>
    <row r="88" spans="1:3" s="3" customFormat="1" ht="14.25" x14ac:dyDescent="0.2">
      <c r="A88" s="24">
        <v>1</v>
      </c>
      <c r="B88" s="22" t="s">
        <v>288</v>
      </c>
      <c r="C88" s="33">
        <v>60</v>
      </c>
    </row>
    <row r="89" spans="1:3" s="3" customFormat="1" ht="14.25" x14ac:dyDescent="0.2">
      <c r="A89" s="24">
        <f t="shared" ref="A89:A94" si="5">A88+1</f>
        <v>2</v>
      </c>
      <c r="B89" s="22" t="s">
        <v>291</v>
      </c>
      <c r="C89" s="33">
        <v>60</v>
      </c>
    </row>
    <row r="90" spans="1:3" s="3" customFormat="1" ht="14.25" x14ac:dyDescent="0.2">
      <c r="A90" s="24">
        <f t="shared" si="5"/>
        <v>3</v>
      </c>
      <c r="B90" s="22" t="s">
        <v>283</v>
      </c>
      <c r="C90" s="33">
        <v>120</v>
      </c>
    </row>
    <row r="91" spans="1:3" s="3" customFormat="1" ht="14.25" x14ac:dyDescent="0.2">
      <c r="A91" s="24">
        <f t="shared" si="5"/>
        <v>4</v>
      </c>
      <c r="B91" s="22" t="s">
        <v>287</v>
      </c>
      <c r="C91" s="33">
        <v>120</v>
      </c>
    </row>
    <row r="92" spans="1:3" s="3" customFormat="1" ht="14.25" x14ac:dyDescent="0.2">
      <c r="A92" s="24">
        <f t="shared" si="5"/>
        <v>5</v>
      </c>
      <c r="B92" s="22" t="s">
        <v>300</v>
      </c>
      <c r="C92" s="33">
        <v>140</v>
      </c>
    </row>
    <row r="93" spans="1:3" s="3" customFormat="1" ht="14.25" x14ac:dyDescent="0.2">
      <c r="A93" s="24">
        <f t="shared" si="5"/>
        <v>6</v>
      </c>
      <c r="B93" s="22" t="s">
        <v>280</v>
      </c>
      <c r="C93" s="33">
        <v>140</v>
      </c>
    </row>
    <row r="94" spans="1:3" s="3" customFormat="1" ht="15" thickBot="1" x14ac:dyDescent="0.25">
      <c r="A94" s="62">
        <f t="shared" si="5"/>
        <v>7</v>
      </c>
      <c r="B94" s="34" t="s">
        <v>296</v>
      </c>
      <c r="C94" s="63">
        <v>100</v>
      </c>
    </row>
  </sheetData>
  <mergeCells count="2">
    <mergeCell ref="A6:C6"/>
    <mergeCell ref="A7:C7"/>
  </mergeCells>
  <pageMargins left="0.70866141732283472" right="0.48" top="0.56000000000000005" bottom="0.4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B14" sqref="B14"/>
    </sheetView>
  </sheetViews>
  <sheetFormatPr defaultRowHeight="12.75" outlineLevelRow="1" x14ac:dyDescent="0.2"/>
  <cols>
    <col min="1" max="1" width="8.5703125" customWidth="1"/>
    <col min="2" max="2" width="42.7109375" customWidth="1"/>
    <col min="3" max="3" width="27.28515625" customWidth="1"/>
  </cols>
  <sheetData>
    <row r="1" spans="1:3" ht="15" x14ac:dyDescent="0.25">
      <c r="A1" s="172"/>
      <c r="B1" s="1"/>
      <c r="C1" s="65" t="s">
        <v>0</v>
      </c>
    </row>
    <row r="2" spans="1:3" ht="15" x14ac:dyDescent="0.25">
      <c r="A2" s="172"/>
      <c r="B2" s="1"/>
      <c r="C2" s="65" t="s">
        <v>1</v>
      </c>
    </row>
    <row r="3" spans="1:3" ht="15" x14ac:dyDescent="0.25">
      <c r="A3" s="172"/>
      <c r="B3" s="1"/>
      <c r="C3" s="65" t="s">
        <v>2</v>
      </c>
    </row>
    <row r="4" spans="1:3" ht="15" x14ac:dyDescent="0.25">
      <c r="A4" s="172"/>
      <c r="B4" s="1"/>
      <c r="C4" s="65" t="s">
        <v>735</v>
      </c>
    </row>
    <row r="5" spans="1:3" ht="14.25" x14ac:dyDescent="0.2">
      <c r="A5" s="4"/>
      <c r="B5" s="5"/>
      <c r="C5" s="157"/>
    </row>
    <row r="6" spans="1:3" ht="15" x14ac:dyDescent="0.25">
      <c r="A6" s="239" t="s">
        <v>816</v>
      </c>
      <c r="B6" s="239"/>
      <c r="C6" s="239"/>
    </row>
    <row r="7" spans="1:3" ht="15" x14ac:dyDescent="0.25">
      <c r="A7" s="240" t="s">
        <v>887</v>
      </c>
      <c r="B7" s="240"/>
      <c r="C7" s="240"/>
    </row>
    <row r="8" spans="1:3" ht="15" x14ac:dyDescent="0.25">
      <c r="A8" s="173"/>
      <c r="B8" s="173"/>
      <c r="C8" s="158"/>
    </row>
    <row r="9" spans="1:3" ht="14.25" x14ac:dyDescent="0.2">
      <c r="A9" s="3"/>
      <c r="B9" s="3"/>
      <c r="C9" s="159"/>
    </row>
    <row r="10" spans="1:3" ht="15" thickBot="1" x14ac:dyDescent="0.25">
      <c r="A10" s="3"/>
      <c r="B10" s="3"/>
      <c r="C10" s="159"/>
    </row>
    <row r="11" spans="1:3" ht="24" customHeight="1" x14ac:dyDescent="0.2">
      <c r="A11" s="7" t="s">
        <v>4</v>
      </c>
      <c r="B11" s="8" t="s">
        <v>5</v>
      </c>
      <c r="C11" s="9" t="s">
        <v>6</v>
      </c>
    </row>
    <row r="12" spans="1:3" s="3" customFormat="1" ht="14.25" hidden="1" outlineLevel="1" x14ac:dyDescent="0.2">
      <c r="A12" s="19">
        <v>1</v>
      </c>
      <c r="B12" s="96" t="s">
        <v>818</v>
      </c>
      <c r="C12" s="191">
        <v>1000</v>
      </c>
    </row>
    <row r="13" spans="1:3" s="3" customFormat="1" ht="14.25" collapsed="1" x14ac:dyDescent="0.2">
      <c r="A13" s="19">
        <v>2</v>
      </c>
      <c r="B13" s="96" t="s">
        <v>888</v>
      </c>
      <c r="C13" s="174">
        <f>8900*1.2</f>
        <v>10680</v>
      </c>
    </row>
    <row r="14" spans="1:3" s="3" customFormat="1" ht="14.25" x14ac:dyDescent="0.2">
      <c r="A14" s="175"/>
      <c r="B14" s="176"/>
      <c r="C14" s="177"/>
    </row>
    <row r="15" spans="1:3" s="3" customFormat="1" ht="14.25" x14ac:dyDescent="0.2">
      <c r="A15" s="175"/>
      <c r="B15" s="176"/>
      <c r="C15" s="177"/>
    </row>
    <row r="18" spans="1:8" s="3" customFormat="1" ht="14.25" x14ac:dyDescent="0.2">
      <c r="A18" s="3" t="s">
        <v>240</v>
      </c>
      <c r="C18" s="159" t="s">
        <v>241</v>
      </c>
      <c r="D18" s="68"/>
      <c r="E18" s="68"/>
      <c r="F18" s="160"/>
      <c r="G18" s="160"/>
      <c r="H18" s="160"/>
    </row>
  </sheetData>
  <mergeCells count="2"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92D050"/>
    <pageSetUpPr fitToPage="1"/>
  </sheetPr>
  <dimension ref="A1:F23"/>
  <sheetViews>
    <sheetView zoomScale="90" zoomScaleNormal="90" zoomScaleSheetLayoutView="90" workbookViewId="0">
      <selection activeCell="G28" sqref="G28"/>
    </sheetView>
  </sheetViews>
  <sheetFormatPr defaultRowHeight="14.25" outlineLevelCol="1" x14ac:dyDescent="0.2"/>
  <cols>
    <col min="1" max="1" width="8.28515625" style="3" customWidth="1"/>
    <col min="2" max="2" width="67" style="3" customWidth="1"/>
    <col min="3" max="3" width="22.42578125" style="68" customWidth="1"/>
    <col min="4" max="4" width="18" style="3" hidden="1" customWidth="1" outlineLevel="1"/>
    <col min="5" max="5" width="13.7109375" style="3" hidden="1" customWidth="1" outlineLevel="1"/>
    <col min="6" max="6" width="9.140625" style="3" collapsed="1"/>
    <col min="7" max="16384" width="9.140625" style="3"/>
  </cols>
  <sheetData>
    <row r="1" spans="1:4" ht="15" x14ac:dyDescent="0.25">
      <c r="A1" s="138"/>
      <c r="B1" s="1"/>
      <c r="C1" s="65" t="s">
        <v>0</v>
      </c>
      <c r="D1" s="2"/>
    </row>
    <row r="2" spans="1:4" ht="15" x14ac:dyDescent="0.25">
      <c r="A2" s="138"/>
      <c r="B2" s="1"/>
      <c r="C2" s="65" t="s">
        <v>1</v>
      </c>
      <c r="D2" s="2"/>
    </row>
    <row r="3" spans="1:4" ht="15" x14ac:dyDescent="0.25">
      <c r="A3" s="138"/>
      <c r="B3" s="1"/>
      <c r="C3" s="65" t="s">
        <v>2</v>
      </c>
      <c r="D3" s="2"/>
    </row>
    <row r="4" spans="1:4" ht="15" x14ac:dyDescent="0.25">
      <c r="A4" s="138"/>
      <c r="B4" s="1"/>
      <c r="C4" s="65" t="s">
        <v>503</v>
      </c>
      <c r="D4" s="2"/>
    </row>
    <row r="5" spans="1:4" x14ac:dyDescent="0.2">
      <c r="A5" s="4"/>
      <c r="B5" s="5"/>
      <c r="C5" s="66"/>
      <c r="D5" s="6"/>
    </row>
    <row r="6" spans="1:4" ht="15" x14ac:dyDescent="0.25">
      <c r="A6" s="239" t="s">
        <v>3</v>
      </c>
      <c r="B6" s="239"/>
      <c r="C6" s="239"/>
    </row>
    <row r="7" spans="1:4" ht="15" x14ac:dyDescent="0.25">
      <c r="A7" s="239" t="s">
        <v>658</v>
      </c>
      <c r="B7" s="239"/>
      <c r="C7" s="239"/>
    </row>
    <row r="8" spans="1:4" ht="15" x14ac:dyDescent="0.25">
      <c r="A8" s="240" t="s">
        <v>659</v>
      </c>
      <c r="B8" s="240"/>
      <c r="C8" s="240"/>
    </row>
    <row r="9" spans="1:4" ht="15" x14ac:dyDescent="0.25">
      <c r="A9" s="139"/>
      <c r="B9" s="139"/>
      <c r="C9" s="67"/>
      <c r="D9" s="139"/>
    </row>
    <row r="11" spans="1:4" ht="15" thickBot="1" x14ac:dyDescent="0.25"/>
    <row r="12" spans="1:4" ht="33" customHeight="1" x14ac:dyDescent="0.2">
      <c r="A12" s="140" t="s">
        <v>4</v>
      </c>
      <c r="B12" s="141" t="s">
        <v>5</v>
      </c>
      <c r="C12" s="142" t="s">
        <v>6</v>
      </c>
      <c r="D12" s="143"/>
    </row>
    <row r="13" spans="1:4" ht="15" x14ac:dyDescent="0.25">
      <c r="A13" s="144"/>
      <c r="B13" s="145" t="s">
        <v>7</v>
      </c>
      <c r="C13" s="69"/>
      <c r="D13" s="48"/>
    </row>
    <row r="14" spans="1:4" collapsed="1" x14ac:dyDescent="0.2">
      <c r="A14" s="19">
        <v>1</v>
      </c>
      <c r="B14" s="146" t="s">
        <v>367</v>
      </c>
      <c r="C14" s="91">
        <f>D14*1.2+4</f>
        <v>760</v>
      </c>
      <c r="D14" s="77">
        <v>630</v>
      </c>
    </row>
    <row r="15" spans="1:4" collapsed="1" x14ac:dyDescent="0.2">
      <c r="A15" s="19">
        <f t="shared" ref="A15:A20" si="0">A14+1</f>
        <v>2</v>
      </c>
      <c r="B15" s="146" t="s">
        <v>368</v>
      </c>
      <c r="C15" s="91">
        <f>D15*1.2+4</f>
        <v>790</v>
      </c>
      <c r="D15" s="77">
        <v>655</v>
      </c>
    </row>
    <row r="16" spans="1:4" x14ac:dyDescent="0.2">
      <c r="A16" s="19">
        <f t="shared" si="0"/>
        <v>3</v>
      </c>
      <c r="B16" s="146" t="s">
        <v>369</v>
      </c>
      <c r="C16" s="91">
        <f>D16*1.2+2</f>
        <v>1190</v>
      </c>
      <c r="D16" s="77">
        <v>990</v>
      </c>
    </row>
    <row r="17" spans="1:4" collapsed="1" x14ac:dyDescent="0.2">
      <c r="A17" s="19">
        <f t="shared" si="0"/>
        <v>4</v>
      </c>
      <c r="B17" s="146" t="s">
        <v>660</v>
      </c>
      <c r="C17" s="91">
        <f>D17*1.2+6</f>
        <v>270</v>
      </c>
      <c r="D17" s="73">
        <v>220</v>
      </c>
    </row>
    <row r="18" spans="1:4" collapsed="1" x14ac:dyDescent="0.2">
      <c r="A18" s="19">
        <f t="shared" si="0"/>
        <v>5</v>
      </c>
      <c r="B18" s="146" t="s">
        <v>661</v>
      </c>
      <c r="C18" s="91">
        <f>D18*1.2+4</f>
        <v>370</v>
      </c>
      <c r="D18" s="73">
        <v>305</v>
      </c>
    </row>
    <row r="19" spans="1:4" collapsed="1" x14ac:dyDescent="0.2">
      <c r="A19" s="19">
        <f t="shared" si="0"/>
        <v>6</v>
      </c>
      <c r="B19" s="146" t="s">
        <v>371</v>
      </c>
      <c r="C19" s="91">
        <f>D19*1.2+2</f>
        <v>170</v>
      </c>
      <c r="D19" s="78">
        <v>140</v>
      </c>
    </row>
    <row r="20" spans="1:4" x14ac:dyDescent="0.2">
      <c r="A20" s="19">
        <f t="shared" si="0"/>
        <v>7</v>
      </c>
      <c r="B20" s="146" t="s">
        <v>372</v>
      </c>
      <c r="C20" s="91">
        <f>D20*1.2+3</f>
        <v>195</v>
      </c>
      <c r="D20" s="78">
        <v>160</v>
      </c>
    </row>
    <row r="23" spans="1:4" x14ac:dyDescent="0.2">
      <c r="A23" s="3" t="s">
        <v>240</v>
      </c>
      <c r="C23" s="68" t="s">
        <v>241</v>
      </c>
    </row>
  </sheetData>
  <autoFilter ref="A13:G20"/>
  <mergeCells count="3">
    <mergeCell ref="A6:C6"/>
    <mergeCell ref="A7:C7"/>
    <mergeCell ref="A8:C8"/>
  </mergeCells>
  <pageMargins left="0.47244094488188981" right="0.15748031496062992" top="0.19685039370078741" bottom="0.15748031496062992" header="0.15748031496062992" footer="0.15748031496062992"/>
  <pageSetup paperSize="9" fitToHeight="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142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B139" sqref="B139"/>
    </sheetView>
  </sheetViews>
  <sheetFormatPr defaultRowHeight="15" outlineLevelRow="1" x14ac:dyDescent="0.25"/>
  <cols>
    <col min="1" max="1" width="9.140625" style="117"/>
    <col min="2" max="2" width="46.5703125" style="117" customWidth="1"/>
    <col min="3" max="3" width="19.28515625" style="117" customWidth="1"/>
    <col min="4" max="4" width="11.5703125" style="117" customWidth="1"/>
    <col min="5" max="5" width="10.140625" style="117" customWidth="1"/>
    <col min="6" max="6" width="12" style="117" customWidth="1"/>
    <col min="7" max="7" width="11.7109375" style="117" hidden="1" customWidth="1"/>
    <col min="8" max="8" width="18.28515625" style="117" hidden="1" customWidth="1"/>
    <col min="9" max="9" width="5" style="117" hidden="1" customWidth="1"/>
    <col min="10" max="16384" width="9.140625" style="117"/>
  </cols>
  <sheetData>
    <row r="1" spans="1:9" s="100" customFormat="1" x14ac:dyDescent="0.25">
      <c r="A1" s="98"/>
      <c r="B1" s="99"/>
      <c r="D1" s="101"/>
      <c r="E1" s="102"/>
      <c r="F1" s="103" t="s">
        <v>0</v>
      </c>
    </row>
    <row r="2" spans="1:9" s="100" customFormat="1" x14ac:dyDescent="0.25">
      <c r="A2" s="98"/>
      <c r="B2" s="99"/>
      <c r="D2" s="101"/>
      <c r="E2" s="102"/>
      <c r="F2" s="103" t="s">
        <v>1</v>
      </c>
    </row>
    <row r="3" spans="1:9" s="100" customFormat="1" x14ac:dyDescent="0.25">
      <c r="A3" s="98"/>
      <c r="B3" s="99"/>
      <c r="D3" s="101"/>
      <c r="E3" s="102"/>
      <c r="F3" s="103" t="s">
        <v>2</v>
      </c>
    </row>
    <row r="4" spans="1:9" s="100" customFormat="1" x14ac:dyDescent="0.25">
      <c r="A4" s="98"/>
      <c r="B4" s="99"/>
      <c r="D4" s="101"/>
      <c r="E4" s="102"/>
      <c r="F4" s="103" t="s">
        <v>735</v>
      </c>
    </row>
    <row r="5" spans="1:9" s="100" customFormat="1" ht="14.25" x14ac:dyDescent="0.2">
      <c r="A5" s="104"/>
      <c r="B5" s="105"/>
      <c r="C5" s="106"/>
      <c r="D5" s="107"/>
      <c r="E5" s="108"/>
    </row>
    <row r="6" spans="1:9" s="100" customFormat="1" x14ac:dyDescent="0.25">
      <c r="A6" s="241" t="s">
        <v>530</v>
      </c>
      <c r="B6" s="241"/>
      <c r="C6" s="241"/>
      <c r="D6" s="241"/>
      <c r="E6" s="241"/>
      <c r="F6" s="241"/>
    </row>
    <row r="7" spans="1:9" s="100" customFormat="1" x14ac:dyDescent="0.25">
      <c r="A7" s="242" t="s">
        <v>897</v>
      </c>
      <c r="B7" s="242"/>
      <c r="C7" s="242"/>
      <c r="D7" s="242"/>
      <c r="E7" s="242"/>
      <c r="F7" s="242"/>
    </row>
    <row r="8" spans="1:9" s="100" customFormat="1" x14ac:dyDescent="0.25">
      <c r="A8" s="109"/>
      <c r="B8" s="109"/>
      <c r="C8" s="110"/>
      <c r="D8" s="109"/>
      <c r="E8" s="111"/>
    </row>
    <row r="9" spans="1:9" s="100" customFormat="1" ht="14.25" x14ac:dyDescent="0.2">
      <c r="C9" s="112"/>
      <c r="E9" s="113"/>
    </row>
    <row r="10" spans="1:9" s="100" customFormat="1" ht="14.25" x14ac:dyDescent="0.2">
      <c r="C10" s="112"/>
      <c r="E10" s="113"/>
    </row>
    <row r="11" spans="1:9" ht="89.25" x14ac:dyDescent="0.25">
      <c r="A11" s="114" t="s">
        <v>536</v>
      </c>
      <c r="B11" s="114" t="s">
        <v>537</v>
      </c>
      <c r="C11" s="114" t="s">
        <v>538</v>
      </c>
      <c r="D11" s="114" t="s">
        <v>539</v>
      </c>
      <c r="E11" s="114" t="s">
        <v>540</v>
      </c>
      <c r="F11" s="115" t="s">
        <v>541</v>
      </c>
      <c r="G11" s="115" t="s">
        <v>542</v>
      </c>
      <c r="H11" s="114" t="s">
        <v>543</v>
      </c>
      <c r="I11" s="116" t="s">
        <v>544</v>
      </c>
    </row>
    <row r="12" spans="1:9" s="100" customFormat="1" ht="14.25" x14ac:dyDescent="0.2">
      <c r="A12" s="118"/>
      <c r="B12" s="119" t="s">
        <v>545</v>
      </c>
      <c r="C12" s="119"/>
      <c r="D12" s="119"/>
      <c r="E12" s="119"/>
      <c r="F12" s="119"/>
    </row>
    <row r="13" spans="1:9" ht="38.25" hidden="1" outlineLevel="1" x14ac:dyDescent="0.25">
      <c r="A13" s="120">
        <v>401</v>
      </c>
      <c r="B13" s="121" t="s">
        <v>546</v>
      </c>
      <c r="C13" s="122" t="s">
        <v>547</v>
      </c>
      <c r="D13" s="122" t="s">
        <v>548</v>
      </c>
      <c r="E13" s="122" t="s">
        <v>549</v>
      </c>
      <c r="F13" s="123">
        <f>H13*1.2+4</f>
        <v>160</v>
      </c>
      <c r="G13" s="123">
        <v>130</v>
      </c>
      <c r="H13" s="124">
        <v>130</v>
      </c>
      <c r="I13" s="125">
        <f>H13/G13-1</f>
        <v>0</v>
      </c>
    </row>
    <row r="14" spans="1:9" ht="51" hidden="1" outlineLevel="1" x14ac:dyDescent="0.25">
      <c r="A14" s="120">
        <v>95110</v>
      </c>
      <c r="B14" s="121" t="s">
        <v>550</v>
      </c>
      <c r="C14" s="122" t="s">
        <v>551</v>
      </c>
      <c r="D14" s="122" t="s">
        <v>552</v>
      </c>
      <c r="E14" s="122">
        <v>1</v>
      </c>
      <c r="F14" s="123">
        <f>H14*1.2+2</f>
        <v>350</v>
      </c>
      <c r="G14" s="123">
        <v>460</v>
      </c>
      <c r="H14" s="124">
        <v>290</v>
      </c>
      <c r="I14" s="125">
        <f t="shared" ref="I14:I38" si="0">H14/G14-1</f>
        <v>-0.36956521739130432</v>
      </c>
    </row>
    <row r="15" spans="1:9" hidden="1" outlineLevel="1" x14ac:dyDescent="0.25">
      <c r="A15" s="120">
        <v>110</v>
      </c>
      <c r="B15" s="121" t="s">
        <v>553</v>
      </c>
      <c r="C15" s="122" t="s">
        <v>554</v>
      </c>
      <c r="D15" s="122" t="s">
        <v>552</v>
      </c>
      <c r="E15" s="122">
        <v>1</v>
      </c>
      <c r="F15" s="123">
        <f>H15*1.2</f>
        <v>120</v>
      </c>
      <c r="G15" s="123">
        <v>150</v>
      </c>
      <c r="H15" s="124">
        <v>100</v>
      </c>
      <c r="I15" s="125">
        <f t="shared" si="0"/>
        <v>-0.33333333333333337</v>
      </c>
    </row>
    <row r="16" spans="1:9" ht="38.25" hidden="1" outlineLevel="1" x14ac:dyDescent="0.25">
      <c r="A16" s="120">
        <v>96</v>
      </c>
      <c r="B16" s="121" t="s">
        <v>555</v>
      </c>
      <c r="C16" s="122" t="s">
        <v>554</v>
      </c>
      <c r="D16" s="122" t="s">
        <v>552</v>
      </c>
      <c r="E16" s="122">
        <v>1</v>
      </c>
      <c r="F16" s="123">
        <f>H16*1.2+2</f>
        <v>170</v>
      </c>
      <c r="G16" s="123">
        <v>180</v>
      </c>
      <c r="H16" s="124">
        <v>140</v>
      </c>
      <c r="I16" s="125">
        <f t="shared" si="0"/>
        <v>-0.22222222222222221</v>
      </c>
    </row>
    <row r="17" spans="1:9" hidden="1" outlineLevel="1" x14ac:dyDescent="0.25">
      <c r="A17" s="120">
        <v>111</v>
      </c>
      <c r="B17" s="121" t="s">
        <v>556</v>
      </c>
      <c r="C17" s="122" t="s">
        <v>554</v>
      </c>
      <c r="D17" s="122" t="s">
        <v>552</v>
      </c>
      <c r="E17" s="122">
        <v>1</v>
      </c>
      <c r="F17" s="123">
        <f>H17*1.2</f>
        <v>120</v>
      </c>
      <c r="G17" s="123">
        <v>150</v>
      </c>
      <c r="H17" s="124">
        <v>100</v>
      </c>
      <c r="I17" s="125">
        <f t="shared" si="0"/>
        <v>-0.33333333333333337</v>
      </c>
    </row>
    <row r="18" spans="1:9" hidden="1" outlineLevel="1" x14ac:dyDescent="0.25">
      <c r="A18" s="120">
        <v>114</v>
      </c>
      <c r="B18" s="121" t="s">
        <v>557</v>
      </c>
      <c r="C18" s="122" t="s">
        <v>554</v>
      </c>
      <c r="D18" s="122" t="s">
        <v>552</v>
      </c>
      <c r="E18" s="122">
        <v>1</v>
      </c>
      <c r="F18" s="123">
        <f>H18*1.2+3</f>
        <v>135</v>
      </c>
      <c r="G18" s="123">
        <v>170</v>
      </c>
      <c r="H18" s="124">
        <v>110</v>
      </c>
      <c r="I18" s="125">
        <f t="shared" si="0"/>
        <v>-0.3529411764705882</v>
      </c>
    </row>
    <row r="19" spans="1:9" ht="25.5" hidden="1" outlineLevel="1" x14ac:dyDescent="0.25">
      <c r="A19" s="120">
        <v>225</v>
      </c>
      <c r="B19" s="121" t="s">
        <v>558</v>
      </c>
      <c r="C19" s="122" t="s">
        <v>559</v>
      </c>
      <c r="D19" s="122" t="s">
        <v>552</v>
      </c>
      <c r="E19" s="122">
        <v>1</v>
      </c>
      <c r="F19" s="123">
        <f>H19*1.2</f>
        <v>540</v>
      </c>
      <c r="G19" s="123">
        <v>810</v>
      </c>
      <c r="H19" s="124">
        <v>450</v>
      </c>
      <c r="I19" s="125">
        <f t="shared" si="0"/>
        <v>-0.44444444444444442</v>
      </c>
    </row>
    <row r="20" spans="1:9" hidden="1" outlineLevel="1" x14ac:dyDescent="0.25">
      <c r="A20" s="120">
        <v>1458</v>
      </c>
      <c r="B20" s="121" t="s">
        <v>560</v>
      </c>
      <c r="C20" s="122" t="s">
        <v>554</v>
      </c>
      <c r="D20" s="122" t="s">
        <v>552</v>
      </c>
      <c r="E20" s="122" t="s">
        <v>561</v>
      </c>
      <c r="F20" s="123">
        <f>H20*1.2</f>
        <v>960</v>
      </c>
      <c r="G20" s="123">
        <v>1160</v>
      </c>
      <c r="H20" s="124">
        <v>800</v>
      </c>
      <c r="I20" s="125">
        <f t="shared" si="0"/>
        <v>-0.31034482758620685</v>
      </c>
    </row>
    <row r="21" spans="1:9" ht="25.5" hidden="1" outlineLevel="1" x14ac:dyDescent="0.25">
      <c r="A21" s="120" t="s">
        <v>562</v>
      </c>
      <c r="B21" s="126" t="s">
        <v>563</v>
      </c>
      <c r="C21" s="127" t="s">
        <v>564</v>
      </c>
      <c r="D21" s="127" t="s">
        <v>548</v>
      </c>
      <c r="E21" s="127" t="s">
        <v>565</v>
      </c>
      <c r="F21" s="123">
        <f>H21*1.2+4</f>
        <v>220</v>
      </c>
      <c r="G21" s="128">
        <v>220</v>
      </c>
      <c r="H21" s="129">
        <v>180</v>
      </c>
      <c r="I21" s="130">
        <f t="shared" si="0"/>
        <v>-0.18181818181818177</v>
      </c>
    </row>
    <row r="22" spans="1:9" ht="51" hidden="1" outlineLevel="1" x14ac:dyDescent="0.25">
      <c r="A22" s="120" t="s">
        <v>566</v>
      </c>
      <c r="B22" s="126" t="s">
        <v>563</v>
      </c>
      <c r="C22" s="127" t="s">
        <v>567</v>
      </c>
      <c r="D22" s="127" t="s">
        <v>548</v>
      </c>
      <c r="E22" s="127" t="s">
        <v>565</v>
      </c>
      <c r="F22" s="123">
        <f>H22*1.2+4</f>
        <v>220</v>
      </c>
      <c r="G22" s="128">
        <v>220</v>
      </c>
      <c r="H22" s="129">
        <v>180</v>
      </c>
      <c r="I22" s="130">
        <f t="shared" si="0"/>
        <v>-0.18181818181818177</v>
      </c>
    </row>
    <row r="23" spans="1:9" ht="25.5" hidden="1" outlineLevel="1" x14ac:dyDescent="0.25">
      <c r="A23" s="120" t="s">
        <v>568</v>
      </c>
      <c r="B23" s="126" t="s">
        <v>569</v>
      </c>
      <c r="C23" s="127" t="s">
        <v>570</v>
      </c>
      <c r="D23" s="127" t="s">
        <v>571</v>
      </c>
      <c r="E23" s="127" t="s">
        <v>565</v>
      </c>
      <c r="F23" s="123">
        <f>H23*1.2</f>
        <v>240</v>
      </c>
      <c r="G23" s="128">
        <v>380</v>
      </c>
      <c r="H23" s="129">
        <v>200</v>
      </c>
      <c r="I23" s="130">
        <f t="shared" si="0"/>
        <v>-0.47368421052631582</v>
      </c>
    </row>
    <row r="24" spans="1:9" ht="25.5" hidden="1" outlineLevel="1" x14ac:dyDescent="0.25">
      <c r="A24" s="120" t="s">
        <v>572</v>
      </c>
      <c r="B24" s="126" t="s">
        <v>569</v>
      </c>
      <c r="C24" s="127" t="s">
        <v>564</v>
      </c>
      <c r="D24" s="127" t="s">
        <v>571</v>
      </c>
      <c r="E24" s="127" t="s">
        <v>565</v>
      </c>
      <c r="F24" s="123">
        <f>H24*1.2</f>
        <v>240</v>
      </c>
      <c r="G24" s="128">
        <v>220</v>
      </c>
      <c r="H24" s="129">
        <v>200</v>
      </c>
      <c r="I24" s="130">
        <f t="shared" si="0"/>
        <v>-9.0909090909090939E-2</v>
      </c>
    </row>
    <row r="25" spans="1:9" ht="51" hidden="1" outlineLevel="1" x14ac:dyDescent="0.25">
      <c r="A25" s="120" t="s">
        <v>573</v>
      </c>
      <c r="B25" s="126" t="s">
        <v>569</v>
      </c>
      <c r="C25" s="127" t="s">
        <v>567</v>
      </c>
      <c r="D25" s="127" t="s">
        <v>571</v>
      </c>
      <c r="E25" s="127" t="s">
        <v>565</v>
      </c>
      <c r="F25" s="123">
        <f>H25*1.2</f>
        <v>240</v>
      </c>
      <c r="G25" s="128">
        <v>220</v>
      </c>
      <c r="H25" s="129">
        <v>200</v>
      </c>
      <c r="I25" s="130">
        <f t="shared" si="0"/>
        <v>-9.0909090909090939E-2</v>
      </c>
    </row>
    <row r="26" spans="1:9" ht="51" hidden="1" outlineLevel="1" x14ac:dyDescent="0.25">
      <c r="A26" s="120" t="s">
        <v>574</v>
      </c>
      <c r="B26" s="126" t="s">
        <v>575</v>
      </c>
      <c r="C26" s="127" t="s">
        <v>567</v>
      </c>
      <c r="D26" s="127" t="s">
        <v>571</v>
      </c>
      <c r="E26" s="127" t="s">
        <v>549</v>
      </c>
      <c r="F26" s="123">
        <f>H26*1.2+3</f>
        <v>375</v>
      </c>
      <c r="G26" s="128">
        <v>330</v>
      </c>
      <c r="H26" s="129">
        <v>310</v>
      </c>
      <c r="I26" s="130">
        <f t="shared" si="0"/>
        <v>-6.0606060606060552E-2</v>
      </c>
    </row>
    <row r="27" spans="1:9" ht="25.5" hidden="1" outlineLevel="1" x14ac:dyDescent="0.25">
      <c r="A27" s="120" t="s">
        <v>576</v>
      </c>
      <c r="B27" s="126" t="s">
        <v>577</v>
      </c>
      <c r="C27" s="127" t="s">
        <v>564</v>
      </c>
      <c r="D27" s="127" t="s">
        <v>548</v>
      </c>
      <c r="E27" s="127" t="s">
        <v>565</v>
      </c>
      <c r="F27" s="123">
        <f>H27*1.2</f>
        <v>180</v>
      </c>
      <c r="G27" s="128">
        <v>220</v>
      </c>
      <c r="H27" s="129">
        <v>150</v>
      </c>
      <c r="I27" s="130">
        <f t="shared" si="0"/>
        <v>-0.31818181818181823</v>
      </c>
    </row>
    <row r="28" spans="1:9" ht="51" hidden="1" outlineLevel="1" x14ac:dyDescent="0.25">
      <c r="A28" s="120" t="s">
        <v>578</v>
      </c>
      <c r="B28" s="126" t="s">
        <v>577</v>
      </c>
      <c r="C28" s="127" t="s">
        <v>567</v>
      </c>
      <c r="D28" s="127" t="s">
        <v>548</v>
      </c>
      <c r="E28" s="127" t="s">
        <v>565</v>
      </c>
      <c r="F28" s="123">
        <f>H28*1.2</f>
        <v>180</v>
      </c>
      <c r="G28" s="128">
        <v>220</v>
      </c>
      <c r="H28" s="129">
        <v>150</v>
      </c>
      <c r="I28" s="130">
        <f t="shared" si="0"/>
        <v>-0.31818181818181823</v>
      </c>
    </row>
    <row r="29" spans="1:9" ht="63.75" hidden="1" outlineLevel="1" x14ac:dyDescent="0.25">
      <c r="A29" s="120">
        <v>3025</v>
      </c>
      <c r="B29" s="121" t="s">
        <v>714</v>
      </c>
      <c r="C29" s="122" t="s">
        <v>579</v>
      </c>
      <c r="D29" s="122" t="s">
        <v>571</v>
      </c>
      <c r="E29" s="122" t="s">
        <v>549</v>
      </c>
      <c r="F29" s="123">
        <f>H29*1.2</f>
        <v>1080</v>
      </c>
      <c r="G29" s="123">
        <v>1200</v>
      </c>
      <c r="H29" s="124">
        <v>900</v>
      </c>
      <c r="I29" s="125">
        <f t="shared" si="0"/>
        <v>-0.25</v>
      </c>
    </row>
    <row r="30" spans="1:9" ht="63.75" hidden="1" outlineLevel="1" x14ac:dyDescent="0.25">
      <c r="A30" s="120">
        <v>3021</v>
      </c>
      <c r="B30" s="126" t="s">
        <v>580</v>
      </c>
      <c r="C30" s="127" t="s">
        <v>579</v>
      </c>
      <c r="D30" s="127" t="s">
        <v>548</v>
      </c>
      <c r="E30" s="127" t="s">
        <v>549</v>
      </c>
      <c r="F30" s="123">
        <f>H30*1.2</f>
        <v>720</v>
      </c>
      <c r="G30" s="128">
        <v>800</v>
      </c>
      <c r="H30" s="129">
        <v>600</v>
      </c>
      <c r="I30" s="130">
        <f t="shared" si="0"/>
        <v>-0.25</v>
      </c>
    </row>
    <row r="31" spans="1:9" ht="38.25" hidden="1" outlineLevel="1" x14ac:dyDescent="0.25">
      <c r="A31" s="120" t="s">
        <v>581</v>
      </c>
      <c r="B31" s="121" t="s">
        <v>582</v>
      </c>
      <c r="C31" s="122" t="s">
        <v>583</v>
      </c>
      <c r="D31" s="122" t="s">
        <v>584</v>
      </c>
      <c r="E31" s="122" t="s">
        <v>585</v>
      </c>
      <c r="F31" s="131">
        <f>H31*1.2+8</f>
        <v>15560</v>
      </c>
      <c r="G31" s="123">
        <v>14400</v>
      </c>
      <c r="H31" s="124">
        <v>12960</v>
      </c>
      <c r="I31" s="125">
        <f t="shared" si="0"/>
        <v>-9.9999999999999978E-2</v>
      </c>
    </row>
    <row r="32" spans="1:9" ht="38.25" hidden="1" outlineLevel="1" x14ac:dyDescent="0.25">
      <c r="A32" s="120" t="s">
        <v>586</v>
      </c>
      <c r="B32" s="121" t="s">
        <v>587</v>
      </c>
      <c r="C32" s="122" t="s">
        <v>583</v>
      </c>
      <c r="D32" s="122" t="s">
        <v>571</v>
      </c>
      <c r="E32" s="122" t="s">
        <v>588</v>
      </c>
      <c r="F32" s="131">
        <f>H32*1.2+5</f>
        <v>13440.199999999999</v>
      </c>
      <c r="G32" s="123">
        <v>12440</v>
      </c>
      <c r="H32" s="124">
        <v>11196</v>
      </c>
      <c r="I32" s="125">
        <f t="shared" si="0"/>
        <v>-9.9999999999999978E-2</v>
      </c>
    </row>
    <row r="33" spans="1:9" ht="38.25" hidden="1" outlineLevel="1" x14ac:dyDescent="0.25">
      <c r="A33" s="120" t="s">
        <v>589</v>
      </c>
      <c r="B33" s="121" t="s">
        <v>590</v>
      </c>
      <c r="C33" s="122" t="s">
        <v>583</v>
      </c>
      <c r="D33" s="122" t="s">
        <v>584</v>
      </c>
      <c r="E33" s="122" t="s">
        <v>591</v>
      </c>
      <c r="F33" s="131">
        <f>H33*1.2+4</f>
        <v>20675.2</v>
      </c>
      <c r="G33" s="123">
        <v>19140</v>
      </c>
      <c r="H33" s="124">
        <v>17226</v>
      </c>
      <c r="I33" s="125">
        <f t="shared" si="0"/>
        <v>-9.9999999999999978E-2</v>
      </c>
    </row>
    <row r="34" spans="1:9" ht="38.25" hidden="1" outlineLevel="1" x14ac:dyDescent="0.25">
      <c r="A34" s="120">
        <v>7661</v>
      </c>
      <c r="B34" s="121" t="s">
        <v>592</v>
      </c>
      <c r="C34" s="122" t="s">
        <v>583</v>
      </c>
      <c r="D34" s="122" t="s">
        <v>584</v>
      </c>
      <c r="E34" s="122" t="s">
        <v>585</v>
      </c>
      <c r="F34" s="131">
        <f>H34*1.2</f>
        <v>9050.4</v>
      </c>
      <c r="G34" s="123">
        <v>8380</v>
      </c>
      <c r="H34" s="124">
        <v>7542</v>
      </c>
      <c r="I34" s="125">
        <f t="shared" si="0"/>
        <v>-9.9999999999999978E-2</v>
      </c>
    </row>
    <row r="35" spans="1:9" ht="51" hidden="1" outlineLevel="1" x14ac:dyDescent="0.25">
      <c r="A35" s="120" t="s">
        <v>593</v>
      </c>
      <c r="B35" s="121" t="s">
        <v>594</v>
      </c>
      <c r="C35" s="122" t="s">
        <v>583</v>
      </c>
      <c r="D35" s="122" t="s">
        <v>571</v>
      </c>
      <c r="E35" s="122" t="s">
        <v>588</v>
      </c>
      <c r="F35" s="131">
        <f>H35*1.2+4</f>
        <v>8114.7999999999993</v>
      </c>
      <c r="G35" s="123">
        <v>7510</v>
      </c>
      <c r="H35" s="124">
        <v>6759</v>
      </c>
      <c r="I35" s="125">
        <f t="shared" si="0"/>
        <v>-9.9999999999999978E-2</v>
      </c>
    </row>
    <row r="36" spans="1:9" ht="38.25" hidden="1" outlineLevel="1" x14ac:dyDescent="0.25">
      <c r="A36" s="120">
        <v>7205</v>
      </c>
      <c r="B36" s="121" t="s">
        <v>595</v>
      </c>
      <c r="C36" s="122" t="s">
        <v>583</v>
      </c>
      <c r="D36" s="122" t="s">
        <v>584</v>
      </c>
      <c r="E36" s="122" t="s">
        <v>585</v>
      </c>
      <c r="F36" s="131">
        <f>H36*1.2+3</f>
        <v>4819.8</v>
      </c>
      <c r="G36" s="123">
        <v>4460</v>
      </c>
      <c r="H36" s="124">
        <v>4014</v>
      </c>
      <c r="I36" s="125">
        <f t="shared" si="0"/>
        <v>-9.9999999999999978E-2</v>
      </c>
    </row>
    <row r="37" spans="1:9" ht="38.25" hidden="1" outlineLevel="1" x14ac:dyDescent="0.25">
      <c r="A37" s="120" t="s">
        <v>596</v>
      </c>
      <c r="B37" s="121" t="s">
        <v>597</v>
      </c>
      <c r="C37" s="122" t="s">
        <v>583</v>
      </c>
      <c r="D37" s="122" t="s">
        <v>571</v>
      </c>
      <c r="E37" s="122" t="s">
        <v>588</v>
      </c>
      <c r="F37" s="131">
        <f>H37*1.2+1</f>
        <v>4310.2</v>
      </c>
      <c r="G37" s="123">
        <v>3990</v>
      </c>
      <c r="H37" s="124">
        <v>3591</v>
      </c>
      <c r="I37" s="125">
        <f t="shared" si="0"/>
        <v>-9.9999999999999978E-2</v>
      </c>
    </row>
    <row r="38" spans="1:9" ht="38.25" hidden="1" outlineLevel="1" x14ac:dyDescent="0.25">
      <c r="A38" s="120">
        <v>7206</v>
      </c>
      <c r="B38" s="121" t="s">
        <v>598</v>
      </c>
      <c r="C38" s="122" t="s">
        <v>583</v>
      </c>
      <c r="D38" s="122" t="s">
        <v>584</v>
      </c>
      <c r="E38" s="122" t="s">
        <v>585</v>
      </c>
      <c r="F38" s="131">
        <f>H38*1.2+2</f>
        <v>5099.5999999999995</v>
      </c>
      <c r="G38" s="123">
        <v>4720</v>
      </c>
      <c r="H38" s="124">
        <v>4248</v>
      </c>
      <c r="I38" s="125">
        <f t="shared" si="0"/>
        <v>-9.9999999999999978E-2</v>
      </c>
    </row>
    <row r="39" spans="1:9" ht="38.25" hidden="1" outlineLevel="1" x14ac:dyDescent="0.25">
      <c r="A39" s="120" t="s">
        <v>599</v>
      </c>
      <c r="B39" s="121" t="s">
        <v>600</v>
      </c>
      <c r="C39" s="122" t="s">
        <v>583</v>
      </c>
      <c r="D39" s="122" t="s">
        <v>601</v>
      </c>
      <c r="E39" s="122" t="s">
        <v>585</v>
      </c>
      <c r="F39" s="131">
        <f>H39*1.2+4</f>
        <v>4810</v>
      </c>
      <c r="G39" s="123">
        <v>4450</v>
      </c>
      <c r="H39" s="124">
        <v>4005</v>
      </c>
      <c r="I39" s="125">
        <f t="shared" ref="I39:I51" si="1">H39/G39-1</f>
        <v>-9.9999999999999978E-2</v>
      </c>
    </row>
    <row r="40" spans="1:9" ht="38.25" hidden="1" outlineLevel="1" x14ac:dyDescent="0.25">
      <c r="A40" s="120">
        <v>7207</v>
      </c>
      <c r="B40" s="121" t="s">
        <v>602</v>
      </c>
      <c r="C40" s="122" t="s">
        <v>583</v>
      </c>
      <c r="D40" s="122" t="s">
        <v>584</v>
      </c>
      <c r="E40" s="122" t="s">
        <v>585</v>
      </c>
      <c r="F40" s="131">
        <f>H40*1.2+1</f>
        <v>10185.4</v>
      </c>
      <c r="G40" s="123">
        <v>9430</v>
      </c>
      <c r="H40" s="124">
        <v>8487</v>
      </c>
      <c r="I40" s="125">
        <f t="shared" si="1"/>
        <v>-9.9999999999999978E-2</v>
      </c>
    </row>
    <row r="41" spans="1:9" ht="25.5" hidden="1" outlineLevel="1" x14ac:dyDescent="0.25">
      <c r="A41" s="120" t="s">
        <v>603</v>
      </c>
      <c r="B41" s="121" t="s">
        <v>604</v>
      </c>
      <c r="C41" s="122" t="s">
        <v>583</v>
      </c>
      <c r="D41" s="122" t="s">
        <v>571</v>
      </c>
      <c r="E41" s="122" t="s">
        <v>588</v>
      </c>
      <c r="F41" s="131">
        <f>H41*1.2+4</f>
        <v>9130</v>
      </c>
      <c r="G41" s="123">
        <v>8450</v>
      </c>
      <c r="H41" s="124">
        <v>7605</v>
      </c>
      <c r="I41" s="125">
        <f t="shared" si="1"/>
        <v>-9.9999999999999978E-2</v>
      </c>
    </row>
    <row r="42" spans="1:9" hidden="1" outlineLevel="1" x14ac:dyDescent="0.25">
      <c r="A42" s="120">
        <v>94</v>
      </c>
      <c r="B42" s="121" t="s">
        <v>605</v>
      </c>
      <c r="C42" s="122" t="s">
        <v>583</v>
      </c>
      <c r="D42" s="122" t="s">
        <v>571</v>
      </c>
      <c r="E42" s="122">
        <v>1</v>
      </c>
      <c r="F42" s="123">
        <f>H42*1.2+4</f>
        <v>160</v>
      </c>
      <c r="G42" s="123">
        <v>210</v>
      </c>
      <c r="H42" s="124">
        <v>130</v>
      </c>
      <c r="I42" s="125">
        <f t="shared" si="1"/>
        <v>-0.38095238095238093</v>
      </c>
    </row>
    <row r="43" spans="1:9" ht="25.5" hidden="1" outlineLevel="1" x14ac:dyDescent="0.25">
      <c r="A43" s="120">
        <v>18</v>
      </c>
      <c r="B43" s="126" t="s">
        <v>606</v>
      </c>
      <c r="C43" s="127" t="s">
        <v>583</v>
      </c>
      <c r="D43" s="127" t="s">
        <v>552</v>
      </c>
      <c r="E43" s="127">
        <v>1</v>
      </c>
      <c r="F43" s="123">
        <f>H43*1.2+3</f>
        <v>135</v>
      </c>
      <c r="G43" s="128">
        <v>440</v>
      </c>
      <c r="H43" s="129">
        <v>110</v>
      </c>
      <c r="I43" s="130">
        <f t="shared" si="1"/>
        <v>-0.75</v>
      </c>
    </row>
    <row r="44" spans="1:9" hidden="1" outlineLevel="1" x14ac:dyDescent="0.25">
      <c r="A44" s="120">
        <v>11</v>
      </c>
      <c r="B44" s="121" t="s">
        <v>607</v>
      </c>
      <c r="C44" s="122" t="s">
        <v>570</v>
      </c>
      <c r="D44" s="122" t="s">
        <v>552</v>
      </c>
      <c r="E44" s="122">
        <v>1</v>
      </c>
      <c r="F44" s="123">
        <f>H44*1.2+4</f>
        <v>160</v>
      </c>
      <c r="G44" s="123">
        <v>200</v>
      </c>
      <c r="H44" s="124">
        <v>130</v>
      </c>
      <c r="I44" s="125">
        <f t="shared" si="1"/>
        <v>-0.35</v>
      </c>
    </row>
    <row r="45" spans="1:9" ht="25.5" hidden="1" outlineLevel="1" x14ac:dyDescent="0.25">
      <c r="A45" s="120">
        <v>12</v>
      </c>
      <c r="B45" s="121" t="s">
        <v>608</v>
      </c>
      <c r="C45" s="122" t="s">
        <v>570</v>
      </c>
      <c r="D45" s="122" t="s">
        <v>552</v>
      </c>
      <c r="E45" s="122">
        <v>1</v>
      </c>
      <c r="F45" s="123">
        <f>H45*1.2</f>
        <v>180</v>
      </c>
      <c r="G45" s="123">
        <v>230</v>
      </c>
      <c r="H45" s="124">
        <v>150</v>
      </c>
      <c r="I45" s="125">
        <f t="shared" si="1"/>
        <v>-0.34782608695652173</v>
      </c>
    </row>
    <row r="46" spans="1:9" hidden="1" outlineLevel="1" x14ac:dyDescent="0.25">
      <c r="A46" s="120">
        <v>23</v>
      </c>
      <c r="B46" s="121" t="s">
        <v>609</v>
      </c>
      <c r="C46" s="122" t="s">
        <v>570</v>
      </c>
      <c r="D46" s="122" t="s">
        <v>552</v>
      </c>
      <c r="E46" s="122">
        <v>1</v>
      </c>
      <c r="F46" s="123">
        <f>H46*1.2+1</f>
        <v>205</v>
      </c>
      <c r="G46" s="123">
        <v>280</v>
      </c>
      <c r="H46" s="124">
        <v>170</v>
      </c>
      <c r="I46" s="125">
        <f t="shared" si="1"/>
        <v>-0.3928571428571429</v>
      </c>
    </row>
    <row r="47" spans="1:9" ht="25.5" hidden="1" outlineLevel="1" x14ac:dyDescent="0.25">
      <c r="A47" s="120">
        <v>165</v>
      </c>
      <c r="B47" s="121" t="s">
        <v>610</v>
      </c>
      <c r="C47" s="122" t="s">
        <v>611</v>
      </c>
      <c r="D47" s="122" t="s">
        <v>552</v>
      </c>
      <c r="E47" s="122">
        <v>1</v>
      </c>
      <c r="F47" s="123">
        <f>H47*1.2+2</f>
        <v>230</v>
      </c>
      <c r="G47" s="123">
        <v>360</v>
      </c>
      <c r="H47" s="124">
        <v>190</v>
      </c>
      <c r="I47" s="125">
        <f t="shared" si="1"/>
        <v>-0.47222222222222221</v>
      </c>
    </row>
    <row r="48" spans="1:9" hidden="1" outlineLevel="1" x14ac:dyDescent="0.25">
      <c r="A48" s="120">
        <v>172</v>
      </c>
      <c r="B48" s="126" t="s">
        <v>612</v>
      </c>
      <c r="C48" s="127" t="s">
        <v>570</v>
      </c>
      <c r="D48" s="127" t="s">
        <v>552</v>
      </c>
      <c r="E48" s="127">
        <v>1</v>
      </c>
      <c r="F48" s="123">
        <f>H48*1.2+1</f>
        <v>325</v>
      </c>
      <c r="G48" s="128">
        <v>470</v>
      </c>
      <c r="H48" s="129">
        <v>270</v>
      </c>
      <c r="I48" s="130">
        <f t="shared" si="1"/>
        <v>-0.42553191489361697</v>
      </c>
    </row>
    <row r="49" spans="1:9" hidden="1" outlineLevel="1" x14ac:dyDescent="0.25">
      <c r="A49" s="120">
        <v>173</v>
      </c>
      <c r="B49" s="126" t="s">
        <v>613</v>
      </c>
      <c r="C49" s="127" t="s">
        <v>570</v>
      </c>
      <c r="D49" s="127" t="s">
        <v>552</v>
      </c>
      <c r="E49" s="127" t="s">
        <v>614</v>
      </c>
      <c r="F49" s="123">
        <f>H49*1.2+3</f>
        <v>855</v>
      </c>
      <c r="G49" s="128">
        <v>780</v>
      </c>
      <c r="H49" s="129">
        <v>710</v>
      </c>
      <c r="I49" s="130">
        <f t="shared" si="1"/>
        <v>-8.9743589743589758E-2</v>
      </c>
    </row>
    <row r="50" spans="1:9" hidden="1" outlineLevel="1" x14ac:dyDescent="0.25">
      <c r="A50" s="120">
        <v>148</v>
      </c>
      <c r="B50" s="126" t="s">
        <v>615</v>
      </c>
      <c r="C50" s="127" t="s">
        <v>570</v>
      </c>
      <c r="D50" s="127" t="s">
        <v>552</v>
      </c>
      <c r="E50" s="127">
        <v>1</v>
      </c>
      <c r="F50" s="123">
        <f>H50*1.2+1</f>
        <v>325</v>
      </c>
      <c r="G50" s="128">
        <v>390</v>
      </c>
      <c r="H50" s="129">
        <v>270</v>
      </c>
      <c r="I50" s="130">
        <f t="shared" si="1"/>
        <v>-0.30769230769230771</v>
      </c>
    </row>
    <row r="51" spans="1:9" ht="38.25" hidden="1" outlineLevel="1" x14ac:dyDescent="0.25">
      <c r="A51" s="120" t="s">
        <v>616</v>
      </c>
      <c r="B51" s="121" t="s">
        <v>617</v>
      </c>
      <c r="C51" s="122" t="s">
        <v>570</v>
      </c>
      <c r="D51" s="122" t="s">
        <v>552</v>
      </c>
      <c r="E51" s="122">
        <v>1</v>
      </c>
      <c r="F51" s="123">
        <f>H51*1.2+1</f>
        <v>505</v>
      </c>
      <c r="G51" s="123">
        <v>660</v>
      </c>
      <c r="H51" s="124">
        <v>420</v>
      </c>
      <c r="I51" s="125">
        <f t="shared" si="1"/>
        <v>-0.36363636363636365</v>
      </c>
    </row>
    <row r="52" spans="1:9" ht="25.5" hidden="1" outlineLevel="1" x14ac:dyDescent="0.25">
      <c r="A52" s="120">
        <v>162</v>
      </c>
      <c r="B52" s="121" t="s">
        <v>618</v>
      </c>
      <c r="C52" s="122" t="s">
        <v>619</v>
      </c>
      <c r="D52" s="122" t="s">
        <v>552</v>
      </c>
      <c r="E52" s="122" t="s">
        <v>620</v>
      </c>
      <c r="F52" s="131">
        <f>H52*1.2+3</f>
        <v>2475</v>
      </c>
      <c r="G52" s="123">
        <v>2340</v>
      </c>
      <c r="H52" s="124">
        <v>2060</v>
      </c>
      <c r="I52" s="125">
        <f t="shared" ref="I52:I58" si="2">H52/G52-1</f>
        <v>-0.11965811965811968</v>
      </c>
    </row>
    <row r="53" spans="1:9" hidden="1" outlineLevel="1" x14ac:dyDescent="0.25">
      <c r="A53" s="120">
        <v>1338</v>
      </c>
      <c r="B53" s="121" t="s">
        <v>621</v>
      </c>
      <c r="C53" s="122" t="s">
        <v>619</v>
      </c>
      <c r="D53" s="122" t="s">
        <v>552</v>
      </c>
      <c r="E53" s="122" t="s">
        <v>622</v>
      </c>
      <c r="F53" s="131">
        <f>H53*1.2+3</f>
        <v>3015</v>
      </c>
      <c r="G53" s="123">
        <v>2730</v>
      </c>
      <c r="H53" s="124">
        <v>2510</v>
      </c>
      <c r="I53" s="125">
        <f t="shared" si="2"/>
        <v>-8.0586080586080633E-2</v>
      </c>
    </row>
    <row r="54" spans="1:9" hidden="1" outlineLevel="1" x14ac:dyDescent="0.25">
      <c r="A54" s="120">
        <v>810</v>
      </c>
      <c r="B54" s="121" t="s">
        <v>623</v>
      </c>
      <c r="C54" s="122" t="s">
        <v>570</v>
      </c>
      <c r="D54" s="122" t="s">
        <v>548</v>
      </c>
      <c r="E54" s="122" t="s">
        <v>622</v>
      </c>
      <c r="F54" s="131">
        <f>H54*1.2</f>
        <v>1080</v>
      </c>
      <c r="G54" s="123">
        <v>990</v>
      </c>
      <c r="H54" s="124">
        <v>900</v>
      </c>
      <c r="I54" s="125">
        <f t="shared" si="2"/>
        <v>-9.0909090909090939E-2</v>
      </c>
    </row>
    <row r="55" spans="1:9" ht="25.5" hidden="1" outlineLevel="1" x14ac:dyDescent="0.25">
      <c r="A55" s="120">
        <v>270</v>
      </c>
      <c r="B55" s="121" t="s">
        <v>624</v>
      </c>
      <c r="C55" s="122" t="s">
        <v>570</v>
      </c>
      <c r="D55" s="122" t="s">
        <v>552</v>
      </c>
      <c r="E55" s="122" t="s">
        <v>622</v>
      </c>
      <c r="F55" s="123">
        <f>H55*1.2+3</f>
        <v>615</v>
      </c>
      <c r="G55" s="123">
        <v>650</v>
      </c>
      <c r="H55" s="124">
        <v>510</v>
      </c>
      <c r="I55" s="125">
        <f t="shared" si="2"/>
        <v>-0.2153846153846154</v>
      </c>
    </row>
    <row r="56" spans="1:9" ht="25.5" hidden="1" outlineLevel="1" x14ac:dyDescent="0.25">
      <c r="A56" s="120">
        <v>271</v>
      </c>
      <c r="B56" s="121" t="s">
        <v>625</v>
      </c>
      <c r="C56" s="122" t="s">
        <v>570</v>
      </c>
      <c r="D56" s="122" t="s">
        <v>552</v>
      </c>
      <c r="E56" s="122" t="s">
        <v>622</v>
      </c>
      <c r="F56" s="123">
        <f>H56*1.2+3</f>
        <v>615</v>
      </c>
      <c r="G56" s="123">
        <v>650</v>
      </c>
      <c r="H56" s="124">
        <v>510</v>
      </c>
      <c r="I56" s="125">
        <f t="shared" si="2"/>
        <v>-0.2153846153846154</v>
      </c>
    </row>
    <row r="57" spans="1:9" ht="25.5" hidden="1" outlineLevel="1" x14ac:dyDescent="0.25">
      <c r="A57" s="120">
        <v>237</v>
      </c>
      <c r="B57" s="126" t="s">
        <v>626</v>
      </c>
      <c r="C57" s="127" t="s">
        <v>570</v>
      </c>
      <c r="D57" s="127" t="s">
        <v>548</v>
      </c>
      <c r="E57" s="127" t="s">
        <v>627</v>
      </c>
      <c r="F57" s="123">
        <f>H57*1.2+4</f>
        <v>880</v>
      </c>
      <c r="G57" s="128">
        <v>860</v>
      </c>
      <c r="H57" s="129">
        <v>730</v>
      </c>
      <c r="I57" s="130">
        <f t="shared" si="2"/>
        <v>-0.15116279069767447</v>
      </c>
    </row>
    <row r="58" spans="1:9" ht="25.5" hidden="1" outlineLevel="1" x14ac:dyDescent="0.25">
      <c r="A58" s="120">
        <v>232</v>
      </c>
      <c r="B58" s="126" t="s">
        <v>628</v>
      </c>
      <c r="C58" s="127" t="s">
        <v>570</v>
      </c>
      <c r="D58" s="127" t="s">
        <v>548</v>
      </c>
      <c r="E58" s="127" t="s">
        <v>627</v>
      </c>
      <c r="F58" s="123">
        <f>H58*1.2+2</f>
        <v>470</v>
      </c>
      <c r="G58" s="128">
        <v>450</v>
      </c>
      <c r="H58" s="129">
        <v>390</v>
      </c>
      <c r="I58" s="130">
        <f t="shared" si="2"/>
        <v>-0.1333333333333333</v>
      </c>
    </row>
    <row r="59" spans="1:9" ht="25.5" hidden="1" outlineLevel="1" x14ac:dyDescent="0.25">
      <c r="A59" s="120">
        <v>19</v>
      </c>
      <c r="B59" s="126" t="s">
        <v>629</v>
      </c>
      <c r="C59" s="127" t="s">
        <v>570</v>
      </c>
      <c r="D59" s="127" t="s">
        <v>552</v>
      </c>
      <c r="E59" s="127">
        <v>1</v>
      </c>
      <c r="F59" s="123">
        <f>130*1.2</f>
        <v>156</v>
      </c>
      <c r="G59" s="128"/>
      <c r="H59" s="129"/>
      <c r="I59" s="130"/>
    </row>
    <row r="60" spans="1:9" ht="25.5" hidden="1" outlineLevel="1" x14ac:dyDescent="0.25">
      <c r="A60" s="120">
        <v>20</v>
      </c>
      <c r="B60" s="126" t="s">
        <v>630</v>
      </c>
      <c r="C60" s="127" t="s">
        <v>570</v>
      </c>
      <c r="D60" s="127" t="s">
        <v>552</v>
      </c>
      <c r="E60" s="127">
        <v>1</v>
      </c>
      <c r="F60" s="123">
        <f>220*1.2</f>
        <v>264</v>
      </c>
      <c r="G60" s="128"/>
      <c r="H60" s="129"/>
      <c r="I60" s="130"/>
    </row>
    <row r="61" spans="1:9" ht="25.5" hidden="1" outlineLevel="1" x14ac:dyDescent="0.25">
      <c r="A61" s="120">
        <v>79</v>
      </c>
      <c r="B61" s="126" t="s">
        <v>631</v>
      </c>
      <c r="C61" s="127" t="s">
        <v>570</v>
      </c>
      <c r="D61" s="127" t="s">
        <v>571</v>
      </c>
      <c r="E61" s="127">
        <v>1</v>
      </c>
      <c r="F61" s="123">
        <f>240*1.2+2</f>
        <v>290</v>
      </c>
      <c r="G61" s="132"/>
      <c r="H61" s="133"/>
      <c r="I61" s="134"/>
    </row>
    <row r="62" spans="1:9" ht="38.25" hidden="1" outlineLevel="1" x14ac:dyDescent="0.25">
      <c r="A62" s="120">
        <v>517</v>
      </c>
      <c r="B62" s="126" t="s">
        <v>632</v>
      </c>
      <c r="C62" s="127"/>
      <c r="D62" s="127"/>
      <c r="E62" s="127" t="s">
        <v>561</v>
      </c>
      <c r="F62" s="123">
        <f>680*1.2+4</f>
        <v>820</v>
      </c>
      <c r="G62" s="132"/>
      <c r="H62" s="133"/>
      <c r="I62" s="134"/>
    </row>
    <row r="63" spans="1:9" ht="50.25" hidden="1" customHeight="1" outlineLevel="1" x14ac:dyDescent="0.25">
      <c r="A63" s="120">
        <v>452</v>
      </c>
      <c r="B63" s="126" t="s">
        <v>633</v>
      </c>
      <c r="C63" s="127" t="s">
        <v>634</v>
      </c>
      <c r="D63" s="127" t="s">
        <v>571</v>
      </c>
      <c r="E63" s="127" t="s">
        <v>622</v>
      </c>
      <c r="F63" s="123">
        <f>670*1.2-4</f>
        <v>800</v>
      </c>
      <c r="G63" s="132"/>
      <c r="H63" s="133"/>
      <c r="I63" s="134"/>
    </row>
    <row r="64" spans="1:9" ht="25.5" hidden="1" outlineLevel="1" x14ac:dyDescent="0.25">
      <c r="A64" s="120">
        <v>68</v>
      </c>
      <c r="B64" s="126" t="s">
        <v>635</v>
      </c>
      <c r="C64" s="127" t="s">
        <v>570</v>
      </c>
      <c r="D64" s="127" t="s">
        <v>571</v>
      </c>
      <c r="E64" s="127">
        <v>1</v>
      </c>
      <c r="F64" s="123">
        <f>200*1.2</f>
        <v>240</v>
      </c>
      <c r="G64" s="132"/>
      <c r="H64" s="133"/>
      <c r="I64" s="134"/>
    </row>
    <row r="65" spans="1:9" ht="25.5" hidden="1" outlineLevel="1" x14ac:dyDescent="0.25">
      <c r="A65" s="120">
        <v>1144</v>
      </c>
      <c r="B65" s="126" t="s">
        <v>636</v>
      </c>
      <c r="C65" s="127" t="s">
        <v>570</v>
      </c>
      <c r="D65" s="127" t="s">
        <v>552</v>
      </c>
      <c r="E65" s="127" t="s">
        <v>620</v>
      </c>
      <c r="F65" s="123">
        <f>910*1.2</f>
        <v>1092</v>
      </c>
      <c r="G65" s="132"/>
      <c r="H65" s="133"/>
      <c r="I65" s="134"/>
    </row>
    <row r="66" spans="1:9" ht="25.5" hidden="1" outlineLevel="1" x14ac:dyDescent="0.25">
      <c r="A66" s="120" t="s">
        <v>637</v>
      </c>
      <c r="B66" s="126" t="s">
        <v>638</v>
      </c>
      <c r="C66" s="127" t="s">
        <v>570</v>
      </c>
      <c r="D66" s="127" t="s">
        <v>571</v>
      </c>
      <c r="E66" s="127" t="s">
        <v>565</v>
      </c>
      <c r="F66" s="123">
        <f>250*1.2</f>
        <v>300</v>
      </c>
      <c r="G66" s="132"/>
      <c r="H66" s="133"/>
      <c r="I66" s="134"/>
    </row>
    <row r="67" spans="1:9" ht="25.5" hidden="1" outlineLevel="1" x14ac:dyDescent="0.25">
      <c r="A67" s="120">
        <v>82</v>
      </c>
      <c r="B67" s="126" t="s">
        <v>639</v>
      </c>
      <c r="C67" s="127" t="s">
        <v>640</v>
      </c>
      <c r="D67" s="127" t="s">
        <v>552</v>
      </c>
      <c r="E67" s="127">
        <v>1</v>
      </c>
      <c r="F67" s="123">
        <f>210*1.2+3</f>
        <v>255</v>
      </c>
      <c r="G67" s="132"/>
      <c r="H67" s="133"/>
      <c r="I67" s="134"/>
    </row>
    <row r="68" spans="1:9" hidden="1" outlineLevel="1" x14ac:dyDescent="0.25">
      <c r="A68" s="120">
        <v>222</v>
      </c>
      <c r="B68" s="126" t="s">
        <v>662</v>
      </c>
      <c r="C68" s="127" t="s">
        <v>570</v>
      </c>
      <c r="D68" s="127" t="s">
        <v>552</v>
      </c>
      <c r="E68" s="127">
        <v>1</v>
      </c>
      <c r="F68" s="137">
        <f>704*1.2</f>
        <v>844.8</v>
      </c>
      <c r="G68" s="132"/>
      <c r="H68" s="133"/>
      <c r="I68" s="134"/>
    </row>
    <row r="69" spans="1:9" hidden="1" outlineLevel="1" x14ac:dyDescent="0.25">
      <c r="A69" s="120">
        <v>40</v>
      </c>
      <c r="B69" s="126" t="s">
        <v>708</v>
      </c>
      <c r="C69" s="127" t="s">
        <v>570</v>
      </c>
      <c r="D69" s="127" t="s">
        <v>552</v>
      </c>
      <c r="E69" s="127">
        <v>1</v>
      </c>
      <c r="F69" s="137">
        <f>130*1.2+4</f>
        <v>160</v>
      </c>
      <c r="G69" s="132"/>
      <c r="H69" s="133"/>
      <c r="I69" s="134"/>
    </row>
    <row r="70" spans="1:9" hidden="1" outlineLevel="1" collapsed="1" x14ac:dyDescent="0.25">
      <c r="A70" s="120">
        <v>928</v>
      </c>
      <c r="B70" s="126" t="s">
        <v>709</v>
      </c>
      <c r="C70" s="127" t="s">
        <v>570</v>
      </c>
      <c r="D70" s="127" t="s">
        <v>552</v>
      </c>
      <c r="E70" s="127">
        <v>1</v>
      </c>
      <c r="F70" s="137">
        <f>1550*1.2</f>
        <v>1860</v>
      </c>
      <c r="G70" s="132"/>
      <c r="H70" s="133"/>
      <c r="I70" s="134"/>
    </row>
    <row r="71" spans="1:9" ht="25.5" hidden="1" outlineLevel="1" collapsed="1" x14ac:dyDescent="0.25">
      <c r="A71" s="120">
        <v>102</v>
      </c>
      <c r="B71" s="126" t="s">
        <v>716</v>
      </c>
      <c r="C71" s="127" t="s">
        <v>570</v>
      </c>
      <c r="D71" s="127" t="s">
        <v>552</v>
      </c>
      <c r="E71" s="127">
        <v>1</v>
      </c>
      <c r="F71" s="137">
        <f>470*1.2+6</f>
        <v>570</v>
      </c>
      <c r="G71" s="132"/>
      <c r="H71" s="133"/>
      <c r="I71" s="134"/>
    </row>
    <row r="72" spans="1:9" hidden="1" outlineLevel="1" collapsed="1" x14ac:dyDescent="0.25">
      <c r="A72" s="120">
        <v>171</v>
      </c>
      <c r="B72" s="126" t="s">
        <v>717</v>
      </c>
      <c r="C72" s="127" t="s">
        <v>570</v>
      </c>
      <c r="D72" s="127" t="s">
        <v>552</v>
      </c>
      <c r="E72" s="127">
        <v>1</v>
      </c>
      <c r="F72" s="137">
        <f>480*1.2+4</f>
        <v>580</v>
      </c>
      <c r="G72" s="132"/>
      <c r="H72" s="133"/>
      <c r="I72" s="134"/>
    </row>
    <row r="73" spans="1:9" ht="51" hidden="1" outlineLevel="1" x14ac:dyDescent="0.25">
      <c r="A73" s="120" t="s">
        <v>718</v>
      </c>
      <c r="B73" s="126" t="s">
        <v>719</v>
      </c>
      <c r="C73" s="127" t="s">
        <v>720</v>
      </c>
      <c r="D73" s="127" t="s">
        <v>721</v>
      </c>
      <c r="E73" s="127" t="s">
        <v>722</v>
      </c>
      <c r="F73" s="137">
        <f>2610*1.2+1198</f>
        <v>4330</v>
      </c>
      <c r="G73" s="132"/>
      <c r="H73" s="133"/>
      <c r="I73" s="134"/>
    </row>
    <row r="74" spans="1:9" hidden="1" outlineLevel="1" x14ac:dyDescent="0.25">
      <c r="A74" s="120">
        <v>65</v>
      </c>
      <c r="B74" s="126" t="s">
        <v>736</v>
      </c>
      <c r="C74" s="127" t="s">
        <v>570</v>
      </c>
      <c r="D74" s="127" t="s">
        <v>552</v>
      </c>
      <c r="E74" s="127">
        <v>1</v>
      </c>
      <c r="F74" s="137">
        <f>230*1.2+4</f>
        <v>280</v>
      </c>
      <c r="G74" s="132"/>
      <c r="H74" s="133"/>
      <c r="I74" s="134"/>
    </row>
    <row r="75" spans="1:9" hidden="1" outlineLevel="1" x14ac:dyDescent="0.25">
      <c r="A75" s="120">
        <v>48</v>
      </c>
      <c r="B75" s="126" t="s">
        <v>737</v>
      </c>
      <c r="C75" s="127" t="s">
        <v>570</v>
      </c>
      <c r="D75" s="127" t="s">
        <v>552</v>
      </c>
      <c r="E75" s="127">
        <v>1</v>
      </c>
      <c r="F75" s="137">
        <f>110*1.2+3</f>
        <v>135</v>
      </c>
      <c r="G75" s="132"/>
      <c r="H75" s="133"/>
      <c r="I75" s="134"/>
    </row>
    <row r="76" spans="1:9" ht="38.25" hidden="1" outlineLevel="1" collapsed="1" x14ac:dyDescent="0.25">
      <c r="A76" s="120">
        <v>49</v>
      </c>
      <c r="B76" s="126" t="s">
        <v>738</v>
      </c>
      <c r="C76" s="127" t="s">
        <v>570</v>
      </c>
      <c r="D76" s="127" t="s">
        <v>552</v>
      </c>
      <c r="E76" s="127">
        <v>1</v>
      </c>
      <c r="F76" s="137">
        <f>120*1.2+1</f>
        <v>145</v>
      </c>
      <c r="G76" s="132"/>
      <c r="H76" s="133"/>
      <c r="I76" s="134"/>
    </row>
    <row r="77" spans="1:9" hidden="1" outlineLevel="1" x14ac:dyDescent="0.25">
      <c r="A77" s="120">
        <v>50</v>
      </c>
      <c r="B77" s="126" t="s">
        <v>739</v>
      </c>
      <c r="C77" s="127" t="s">
        <v>570</v>
      </c>
      <c r="D77" s="127" t="s">
        <v>552</v>
      </c>
      <c r="E77" s="127">
        <v>1</v>
      </c>
      <c r="F77" s="137">
        <f>250*1.2</f>
        <v>300</v>
      </c>
      <c r="G77" s="132"/>
      <c r="H77" s="133"/>
      <c r="I77" s="134"/>
    </row>
    <row r="78" spans="1:9" hidden="1" outlineLevel="1" x14ac:dyDescent="0.25">
      <c r="A78" s="120">
        <v>51</v>
      </c>
      <c r="B78" s="126" t="s">
        <v>740</v>
      </c>
      <c r="C78" s="127" t="s">
        <v>570</v>
      </c>
      <c r="D78" s="127" t="s">
        <v>552</v>
      </c>
      <c r="E78" s="127">
        <v>1</v>
      </c>
      <c r="F78" s="137">
        <f>270*1.2+1</f>
        <v>325</v>
      </c>
      <c r="G78" s="132"/>
      <c r="H78" s="133"/>
      <c r="I78" s="134"/>
    </row>
    <row r="79" spans="1:9" hidden="1" outlineLevel="1" x14ac:dyDescent="0.25">
      <c r="A79" s="120">
        <v>47</v>
      </c>
      <c r="B79" s="126" t="s">
        <v>741</v>
      </c>
      <c r="C79" s="127" t="s">
        <v>570</v>
      </c>
      <c r="D79" s="127" t="s">
        <v>552</v>
      </c>
      <c r="E79" s="127">
        <v>1</v>
      </c>
      <c r="F79" s="137">
        <f>180*1.2+4</f>
        <v>220</v>
      </c>
      <c r="G79" s="132"/>
      <c r="H79" s="133"/>
      <c r="I79" s="134"/>
    </row>
    <row r="80" spans="1:9" hidden="1" outlineLevel="1" collapsed="1" x14ac:dyDescent="0.25">
      <c r="A80" s="120">
        <v>626</v>
      </c>
      <c r="B80" s="126" t="s">
        <v>746</v>
      </c>
      <c r="C80" s="127" t="s">
        <v>570</v>
      </c>
      <c r="D80" s="127" t="s">
        <v>552</v>
      </c>
      <c r="E80" s="127">
        <v>1</v>
      </c>
      <c r="F80" s="137">
        <f>300*1.2</f>
        <v>360</v>
      </c>
      <c r="G80" s="132"/>
      <c r="H80" s="133"/>
      <c r="I80" s="134"/>
    </row>
    <row r="81" spans="1:9" ht="25.5" hidden="1" outlineLevel="1" x14ac:dyDescent="0.25">
      <c r="A81" s="120">
        <v>254</v>
      </c>
      <c r="B81" s="126" t="s">
        <v>747</v>
      </c>
      <c r="C81" s="127" t="s">
        <v>570</v>
      </c>
      <c r="D81" s="127" t="s">
        <v>548</v>
      </c>
      <c r="E81" s="127" t="s">
        <v>627</v>
      </c>
      <c r="F81" s="137">
        <f>300*1.2</f>
        <v>360</v>
      </c>
      <c r="G81" s="132"/>
      <c r="H81" s="133"/>
      <c r="I81" s="134"/>
    </row>
    <row r="82" spans="1:9" ht="38.25" hidden="1" outlineLevel="1" x14ac:dyDescent="0.25">
      <c r="A82" s="120">
        <v>442</v>
      </c>
      <c r="B82" s="126" t="s">
        <v>748</v>
      </c>
      <c r="C82" s="127" t="s">
        <v>749</v>
      </c>
      <c r="D82" s="127" t="s">
        <v>571</v>
      </c>
      <c r="E82" s="127" t="s">
        <v>620</v>
      </c>
      <c r="F82" s="137">
        <f>490*1.2+2</f>
        <v>590</v>
      </c>
      <c r="G82" s="132"/>
      <c r="H82" s="133"/>
      <c r="I82" s="134"/>
    </row>
    <row r="83" spans="1:9" ht="25.5" hidden="1" outlineLevel="1" x14ac:dyDescent="0.25">
      <c r="A83" s="120">
        <v>1281</v>
      </c>
      <c r="B83" s="126" t="s">
        <v>750</v>
      </c>
      <c r="C83" s="127" t="s">
        <v>570</v>
      </c>
      <c r="D83" s="127" t="s">
        <v>552</v>
      </c>
      <c r="E83" s="127" t="s">
        <v>565</v>
      </c>
      <c r="F83" s="137">
        <f>600*1.2</f>
        <v>720</v>
      </c>
      <c r="G83" s="132"/>
      <c r="H83" s="133"/>
      <c r="I83" s="134"/>
    </row>
    <row r="84" spans="1:9" ht="25.5" hidden="1" outlineLevel="1" x14ac:dyDescent="0.25">
      <c r="A84" s="120">
        <v>1222</v>
      </c>
      <c r="B84" s="126" t="s">
        <v>760</v>
      </c>
      <c r="C84" s="127" t="s">
        <v>570</v>
      </c>
      <c r="D84" s="127" t="s">
        <v>548</v>
      </c>
      <c r="E84" s="127">
        <v>1</v>
      </c>
      <c r="F84" s="137">
        <f>300*1.2</f>
        <v>360</v>
      </c>
      <c r="G84" s="132"/>
      <c r="H84" s="133"/>
      <c r="I84" s="134"/>
    </row>
    <row r="85" spans="1:9" ht="25.5" hidden="1" outlineLevel="1" collapsed="1" x14ac:dyDescent="0.25">
      <c r="A85" s="120">
        <v>1223</v>
      </c>
      <c r="B85" s="126" t="s">
        <v>761</v>
      </c>
      <c r="C85" s="127" t="s">
        <v>570</v>
      </c>
      <c r="D85" s="127" t="s">
        <v>548</v>
      </c>
      <c r="E85" s="127">
        <v>1</v>
      </c>
      <c r="F85" s="137">
        <f>300*1.2</f>
        <v>360</v>
      </c>
      <c r="G85" s="132"/>
      <c r="H85" s="133"/>
      <c r="I85" s="134"/>
    </row>
    <row r="86" spans="1:9" ht="38.25" hidden="1" outlineLevel="1" collapsed="1" x14ac:dyDescent="0.25">
      <c r="A86" s="120">
        <v>276</v>
      </c>
      <c r="B86" s="126" t="s">
        <v>762</v>
      </c>
      <c r="C86" s="127" t="s">
        <v>570</v>
      </c>
      <c r="D86" s="127" t="s">
        <v>571</v>
      </c>
      <c r="E86" s="127" t="s">
        <v>627</v>
      </c>
      <c r="F86" s="137">
        <f>220*1.2+1</f>
        <v>265</v>
      </c>
      <c r="G86" s="132"/>
      <c r="H86" s="133"/>
      <c r="I86" s="134"/>
    </row>
    <row r="87" spans="1:9" ht="25.5" hidden="1" outlineLevel="1" x14ac:dyDescent="0.25">
      <c r="A87" s="120">
        <v>83</v>
      </c>
      <c r="B87" s="126" t="s">
        <v>763</v>
      </c>
      <c r="C87" s="127" t="s">
        <v>640</v>
      </c>
      <c r="D87" s="127" t="s">
        <v>571</v>
      </c>
      <c r="E87" s="127">
        <v>1</v>
      </c>
      <c r="F87" s="137">
        <f>290*1.2+2</f>
        <v>350</v>
      </c>
      <c r="G87" s="132"/>
      <c r="H87" s="133"/>
      <c r="I87" s="134"/>
    </row>
    <row r="88" spans="1:9" ht="38.25" hidden="1" outlineLevel="1" x14ac:dyDescent="0.25">
      <c r="A88" s="120">
        <v>186</v>
      </c>
      <c r="B88" s="126" t="s">
        <v>764</v>
      </c>
      <c r="C88" s="127" t="s">
        <v>570</v>
      </c>
      <c r="D88" s="127" t="s">
        <v>552</v>
      </c>
      <c r="E88" s="127">
        <v>1</v>
      </c>
      <c r="F88" s="137">
        <f>300*1.2</f>
        <v>360</v>
      </c>
      <c r="G88" s="132"/>
      <c r="H88" s="133"/>
      <c r="I88" s="134"/>
    </row>
    <row r="89" spans="1:9" ht="38.25" hidden="1" outlineLevel="1" x14ac:dyDescent="0.25">
      <c r="A89" s="120">
        <v>187</v>
      </c>
      <c r="B89" s="126" t="s">
        <v>765</v>
      </c>
      <c r="C89" s="127" t="s">
        <v>570</v>
      </c>
      <c r="D89" s="127" t="s">
        <v>552</v>
      </c>
      <c r="E89" s="127">
        <v>1</v>
      </c>
      <c r="F89" s="137">
        <f>300*1.2</f>
        <v>360</v>
      </c>
      <c r="G89" s="132"/>
      <c r="H89" s="133"/>
      <c r="I89" s="134"/>
    </row>
    <row r="90" spans="1:9" ht="38.25" hidden="1" outlineLevel="1" x14ac:dyDescent="0.25">
      <c r="A90" s="120">
        <v>255</v>
      </c>
      <c r="B90" s="126" t="s">
        <v>766</v>
      </c>
      <c r="C90" s="127" t="s">
        <v>570</v>
      </c>
      <c r="D90" s="127" t="s">
        <v>552</v>
      </c>
      <c r="E90" s="127">
        <v>1</v>
      </c>
      <c r="F90" s="137">
        <f>300*1.2</f>
        <v>360</v>
      </c>
      <c r="G90" s="132"/>
      <c r="H90" s="133"/>
      <c r="I90" s="134"/>
    </row>
    <row r="91" spans="1:9" ht="38.25" hidden="1" outlineLevel="1" x14ac:dyDescent="0.25">
      <c r="A91" s="120">
        <v>275</v>
      </c>
      <c r="B91" s="126" t="s">
        <v>767</v>
      </c>
      <c r="C91" s="127" t="s">
        <v>570</v>
      </c>
      <c r="D91" s="127" t="s">
        <v>552</v>
      </c>
      <c r="E91" s="127">
        <v>1</v>
      </c>
      <c r="F91" s="137">
        <f>330*1.2+4</f>
        <v>400</v>
      </c>
      <c r="G91" s="132"/>
      <c r="H91" s="133"/>
      <c r="I91" s="134"/>
    </row>
    <row r="92" spans="1:9" ht="25.5" hidden="1" outlineLevel="1" x14ac:dyDescent="0.25">
      <c r="A92" s="120">
        <v>153</v>
      </c>
      <c r="B92" s="126" t="s">
        <v>768</v>
      </c>
      <c r="C92" s="127" t="s">
        <v>611</v>
      </c>
      <c r="D92" s="127" t="s">
        <v>552</v>
      </c>
      <c r="E92" s="127">
        <v>1</v>
      </c>
      <c r="F92" s="137">
        <f>700*1.2</f>
        <v>840</v>
      </c>
      <c r="G92" s="132"/>
      <c r="H92" s="133"/>
      <c r="I92" s="134"/>
    </row>
    <row r="93" spans="1:9" ht="25.5" hidden="1" outlineLevel="1" x14ac:dyDescent="0.25">
      <c r="A93" s="120">
        <v>254</v>
      </c>
      <c r="B93" s="126" t="s">
        <v>747</v>
      </c>
      <c r="C93" s="127" t="s">
        <v>570</v>
      </c>
      <c r="D93" s="127" t="s">
        <v>548</v>
      </c>
      <c r="E93" s="127" t="s">
        <v>627</v>
      </c>
      <c r="F93" s="137">
        <f>300*1.2</f>
        <v>360</v>
      </c>
      <c r="G93" s="132"/>
      <c r="H93" s="133"/>
      <c r="I93" s="134"/>
    </row>
    <row r="94" spans="1:9" ht="25.5" hidden="1" outlineLevel="1" x14ac:dyDescent="0.25">
      <c r="A94" s="120">
        <v>229</v>
      </c>
      <c r="B94" s="126" t="s">
        <v>769</v>
      </c>
      <c r="C94" s="127" t="s">
        <v>570</v>
      </c>
      <c r="D94" s="127" t="s">
        <v>548</v>
      </c>
      <c r="E94" s="127" t="s">
        <v>627</v>
      </c>
      <c r="F94" s="137">
        <f>620*1.2+1</f>
        <v>745</v>
      </c>
      <c r="G94" s="132"/>
      <c r="H94" s="133"/>
      <c r="I94" s="134"/>
    </row>
    <row r="95" spans="1:9" hidden="1" outlineLevel="1" x14ac:dyDescent="0.25">
      <c r="A95" s="120">
        <v>157</v>
      </c>
      <c r="B95" s="126" t="s">
        <v>770</v>
      </c>
      <c r="C95" s="127" t="s">
        <v>570</v>
      </c>
      <c r="D95" s="127" t="s">
        <v>552</v>
      </c>
      <c r="E95" s="127">
        <v>1</v>
      </c>
      <c r="F95" s="137">
        <f>440*1.2+2</f>
        <v>530</v>
      </c>
      <c r="G95" s="132"/>
      <c r="H95" s="133"/>
      <c r="I95" s="134"/>
    </row>
    <row r="96" spans="1:9" ht="38.25" hidden="1" outlineLevel="1" x14ac:dyDescent="0.25">
      <c r="A96" s="120" t="s">
        <v>771</v>
      </c>
      <c r="B96" s="126" t="s">
        <v>772</v>
      </c>
      <c r="C96" s="127" t="s">
        <v>583</v>
      </c>
      <c r="D96" s="127" t="s">
        <v>584</v>
      </c>
      <c r="E96" s="127" t="s">
        <v>773</v>
      </c>
      <c r="F96" s="137">
        <f>3780*1.2+4</f>
        <v>4540</v>
      </c>
      <c r="G96" s="132"/>
      <c r="H96" s="133"/>
      <c r="I96" s="134"/>
    </row>
    <row r="97" spans="1:9" ht="38.25" hidden="1" outlineLevel="1" x14ac:dyDescent="0.25">
      <c r="A97" s="120">
        <v>34</v>
      </c>
      <c r="B97" s="126" t="s">
        <v>774</v>
      </c>
      <c r="C97" s="127" t="s">
        <v>570</v>
      </c>
      <c r="D97" s="127" t="s">
        <v>552</v>
      </c>
      <c r="E97" s="127">
        <v>1</v>
      </c>
      <c r="F97" s="137">
        <f>120*1.2+1</f>
        <v>145</v>
      </c>
      <c r="G97" s="132"/>
      <c r="H97" s="133"/>
      <c r="I97" s="134"/>
    </row>
    <row r="98" spans="1:9" hidden="1" outlineLevel="1" x14ac:dyDescent="0.25">
      <c r="A98" s="120">
        <v>41</v>
      </c>
      <c r="B98" s="126" t="s">
        <v>775</v>
      </c>
      <c r="C98" s="127" t="s">
        <v>570</v>
      </c>
      <c r="D98" s="127" t="s">
        <v>552</v>
      </c>
      <c r="E98" s="127">
        <v>1</v>
      </c>
      <c r="F98" s="137">
        <f>110*1.2+3</f>
        <v>135</v>
      </c>
      <c r="G98" s="132"/>
      <c r="H98" s="133"/>
      <c r="I98" s="134"/>
    </row>
    <row r="99" spans="1:9" hidden="1" outlineLevel="1" x14ac:dyDescent="0.25">
      <c r="A99" s="120">
        <v>840</v>
      </c>
      <c r="B99" s="126" t="s">
        <v>776</v>
      </c>
      <c r="C99" s="127" t="s">
        <v>570</v>
      </c>
      <c r="D99" s="127" t="s">
        <v>552</v>
      </c>
      <c r="E99" s="127">
        <v>1</v>
      </c>
      <c r="F99" s="137">
        <f>280*1.2+4</f>
        <v>340</v>
      </c>
      <c r="G99" s="132"/>
      <c r="H99" s="133"/>
      <c r="I99" s="134"/>
    </row>
    <row r="100" spans="1:9" hidden="1" outlineLevel="1" x14ac:dyDescent="0.25">
      <c r="A100" s="120">
        <v>146</v>
      </c>
      <c r="B100" s="126" t="s">
        <v>777</v>
      </c>
      <c r="C100" s="127" t="s">
        <v>570</v>
      </c>
      <c r="D100" s="127" t="s">
        <v>552</v>
      </c>
      <c r="E100" s="127">
        <v>1</v>
      </c>
      <c r="F100" s="137">
        <f>610*1.2+3</f>
        <v>735</v>
      </c>
      <c r="G100" s="132"/>
      <c r="H100" s="133"/>
      <c r="I100" s="134"/>
    </row>
    <row r="101" spans="1:9" hidden="1" outlineLevel="1" x14ac:dyDescent="0.25">
      <c r="A101" s="120">
        <v>90</v>
      </c>
      <c r="B101" s="126" t="s">
        <v>778</v>
      </c>
      <c r="C101" s="127" t="s">
        <v>570</v>
      </c>
      <c r="D101" s="127" t="s">
        <v>552</v>
      </c>
      <c r="E101" s="127">
        <v>1</v>
      </c>
      <c r="F101" s="137">
        <f>490*1.2+2</f>
        <v>590</v>
      </c>
      <c r="G101" s="132"/>
      <c r="H101" s="133"/>
      <c r="I101" s="134"/>
    </row>
    <row r="102" spans="1:9" hidden="1" outlineLevel="1" x14ac:dyDescent="0.25">
      <c r="A102" s="120">
        <v>175</v>
      </c>
      <c r="B102" s="126" t="s">
        <v>779</v>
      </c>
      <c r="C102" s="127" t="s">
        <v>570</v>
      </c>
      <c r="D102" s="127" t="s">
        <v>552</v>
      </c>
      <c r="E102" s="127" t="s">
        <v>780</v>
      </c>
      <c r="F102" s="137">
        <f>590*1.2+2</f>
        <v>710</v>
      </c>
      <c r="G102" s="132"/>
      <c r="H102" s="133"/>
      <c r="I102" s="134"/>
    </row>
    <row r="103" spans="1:9" hidden="1" outlineLevel="1" x14ac:dyDescent="0.25">
      <c r="A103" s="120" t="s">
        <v>781</v>
      </c>
      <c r="B103" s="126" t="s">
        <v>782</v>
      </c>
      <c r="C103" s="127" t="s">
        <v>570</v>
      </c>
      <c r="D103" s="127" t="s">
        <v>571</v>
      </c>
      <c r="E103" s="127" t="s">
        <v>565</v>
      </c>
      <c r="F103" s="137">
        <f>250*1.2</f>
        <v>300</v>
      </c>
      <c r="G103" s="132"/>
      <c r="H103" s="133"/>
      <c r="I103" s="134"/>
    </row>
    <row r="104" spans="1:9" hidden="1" outlineLevel="1" x14ac:dyDescent="0.25">
      <c r="A104" s="120" t="s">
        <v>786</v>
      </c>
      <c r="B104" s="126" t="s">
        <v>787</v>
      </c>
      <c r="C104" s="127" t="s">
        <v>570</v>
      </c>
      <c r="D104" s="127" t="s">
        <v>552</v>
      </c>
      <c r="E104" s="127" t="s">
        <v>565</v>
      </c>
      <c r="F104" s="137">
        <f>1550*1.2</f>
        <v>1860</v>
      </c>
      <c r="G104" s="132"/>
      <c r="H104" s="133"/>
      <c r="I104" s="134"/>
    </row>
    <row r="105" spans="1:9" ht="38.25" hidden="1" outlineLevel="1" x14ac:dyDescent="0.25">
      <c r="A105" s="120" t="s">
        <v>783</v>
      </c>
      <c r="B105" s="126" t="s">
        <v>784</v>
      </c>
      <c r="C105" s="127" t="s">
        <v>570</v>
      </c>
      <c r="D105" s="127" t="s">
        <v>552</v>
      </c>
      <c r="E105" s="127" t="s">
        <v>565</v>
      </c>
      <c r="F105" s="137">
        <f>1550*1.2</f>
        <v>1860</v>
      </c>
      <c r="G105" s="132"/>
      <c r="H105" s="133"/>
      <c r="I105" s="134"/>
    </row>
    <row r="106" spans="1:9" hidden="1" outlineLevel="1" x14ac:dyDescent="0.25">
      <c r="A106" s="120">
        <v>74</v>
      </c>
      <c r="B106" s="126" t="s">
        <v>785</v>
      </c>
      <c r="C106" s="127" t="s">
        <v>570</v>
      </c>
      <c r="D106" s="127" t="s">
        <v>571</v>
      </c>
      <c r="E106" s="127">
        <v>1</v>
      </c>
      <c r="F106" s="137">
        <f>290*1.2+2</f>
        <v>350</v>
      </c>
      <c r="G106" s="132"/>
      <c r="H106" s="133"/>
      <c r="I106" s="134"/>
    </row>
    <row r="107" spans="1:9" ht="25.5" hidden="1" outlineLevel="1" x14ac:dyDescent="0.25">
      <c r="A107" s="120">
        <v>77</v>
      </c>
      <c r="B107" s="126" t="s">
        <v>788</v>
      </c>
      <c r="C107" s="127" t="s">
        <v>570</v>
      </c>
      <c r="D107" s="127" t="s">
        <v>571</v>
      </c>
      <c r="E107" s="127">
        <v>1</v>
      </c>
      <c r="F107" s="137">
        <f t="shared" ref="F107:F111" si="3">290*1.2+2</f>
        <v>350</v>
      </c>
      <c r="G107" s="132"/>
      <c r="H107" s="133"/>
      <c r="I107" s="134"/>
    </row>
    <row r="108" spans="1:9" ht="25.5" hidden="1" outlineLevel="1" x14ac:dyDescent="0.25">
      <c r="A108" s="120">
        <v>78</v>
      </c>
      <c r="B108" s="126" t="s">
        <v>789</v>
      </c>
      <c r="C108" s="127" t="s">
        <v>570</v>
      </c>
      <c r="D108" s="127" t="s">
        <v>552</v>
      </c>
      <c r="E108" s="127">
        <v>1</v>
      </c>
      <c r="F108" s="137">
        <f t="shared" si="3"/>
        <v>350</v>
      </c>
      <c r="G108" s="132"/>
      <c r="H108" s="133"/>
      <c r="I108" s="134"/>
    </row>
    <row r="109" spans="1:9" ht="51" hidden="1" outlineLevel="1" x14ac:dyDescent="0.25">
      <c r="A109" s="120">
        <v>87</v>
      </c>
      <c r="B109" s="126" t="s">
        <v>790</v>
      </c>
      <c r="C109" s="127" t="s">
        <v>570</v>
      </c>
      <c r="D109" s="127" t="s">
        <v>552</v>
      </c>
      <c r="E109" s="127">
        <v>1</v>
      </c>
      <c r="F109" s="137">
        <f>650*1.2</f>
        <v>780</v>
      </c>
      <c r="G109" s="132"/>
      <c r="H109" s="133"/>
      <c r="I109" s="134"/>
    </row>
    <row r="110" spans="1:9" ht="25.5" hidden="1" outlineLevel="1" x14ac:dyDescent="0.25">
      <c r="A110" s="120">
        <v>75</v>
      </c>
      <c r="B110" s="126" t="s">
        <v>791</v>
      </c>
      <c r="C110" s="127" t="s">
        <v>570</v>
      </c>
      <c r="D110" s="127" t="s">
        <v>571</v>
      </c>
      <c r="E110" s="127">
        <v>1</v>
      </c>
      <c r="F110" s="137">
        <f t="shared" si="3"/>
        <v>350</v>
      </c>
      <c r="G110" s="132"/>
      <c r="H110" s="133"/>
      <c r="I110" s="134"/>
    </row>
    <row r="111" spans="1:9" ht="25.5" hidden="1" outlineLevel="1" x14ac:dyDescent="0.25">
      <c r="A111" s="120">
        <v>76</v>
      </c>
      <c r="B111" s="126" t="s">
        <v>792</v>
      </c>
      <c r="C111" s="127" t="s">
        <v>570</v>
      </c>
      <c r="D111" s="127" t="s">
        <v>571</v>
      </c>
      <c r="E111" s="127">
        <v>1</v>
      </c>
      <c r="F111" s="137">
        <f t="shared" si="3"/>
        <v>350</v>
      </c>
      <c r="G111" s="132"/>
      <c r="H111" s="133"/>
      <c r="I111" s="134"/>
    </row>
    <row r="112" spans="1:9" ht="38.25" hidden="1" outlineLevel="1" x14ac:dyDescent="0.25">
      <c r="A112" s="120">
        <v>73</v>
      </c>
      <c r="B112" s="126" t="s">
        <v>793</v>
      </c>
      <c r="C112" s="127" t="s">
        <v>570</v>
      </c>
      <c r="D112" s="127" t="s">
        <v>571</v>
      </c>
      <c r="E112" s="127">
        <v>1</v>
      </c>
      <c r="F112" s="137">
        <f>150*1.2</f>
        <v>180</v>
      </c>
      <c r="G112" s="132"/>
      <c r="H112" s="133"/>
      <c r="I112" s="134"/>
    </row>
    <row r="113" spans="1:9" ht="25.5" hidden="1" outlineLevel="1" x14ac:dyDescent="0.25">
      <c r="A113" s="120">
        <v>79</v>
      </c>
      <c r="B113" s="126" t="s">
        <v>631</v>
      </c>
      <c r="C113" s="127" t="s">
        <v>570</v>
      </c>
      <c r="D113" s="127" t="s">
        <v>571</v>
      </c>
      <c r="E113" s="127">
        <v>1</v>
      </c>
      <c r="F113" s="137">
        <f>240*1.2+2</f>
        <v>290</v>
      </c>
      <c r="G113" s="132"/>
      <c r="H113" s="133"/>
      <c r="I113" s="134"/>
    </row>
    <row r="114" spans="1:9" ht="25.5" hidden="1" outlineLevel="1" collapsed="1" x14ac:dyDescent="0.25">
      <c r="A114" s="120">
        <v>238</v>
      </c>
      <c r="B114" s="126" t="s">
        <v>794</v>
      </c>
      <c r="C114" s="127" t="s">
        <v>570</v>
      </c>
      <c r="D114" s="127" t="s">
        <v>548</v>
      </c>
      <c r="E114" s="127" t="s">
        <v>627</v>
      </c>
      <c r="F114" s="137">
        <f>390*1.2+2</f>
        <v>470</v>
      </c>
      <c r="G114" s="132"/>
      <c r="H114" s="133"/>
      <c r="I114" s="134"/>
    </row>
    <row r="115" spans="1:9" ht="25.5" hidden="1" outlineLevel="1" x14ac:dyDescent="0.25">
      <c r="A115" s="120">
        <v>239</v>
      </c>
      <c r="B115" s="126" t="s">
        <v>795</v>
      </c>
      <c r="C115" s="127" t="s">
        <v>570</v>
      </c>
      <c r="D115" s="127" t="s">
        <v>548</v>
      </c>
      <c r="E115" s="127" t="s">
        <v>627</v>
      </c>
      <c r="F115" s="137">
        <f>390*1.2+2</f>
        <v>470</v>
      </c>
      <c r="G115" s="132"/>
      <c r="H115" s="133"/>
      <c r="I115" s="134"/>
    </row>
    <row r="116" spans="1:9" ht="33" hidden="1" customHeight="1" outlineLevel="1" collapsed="1" x14ac:dyDescent="0.25">
      <c r="A116" s="120">
        <v>66</v>
      </c>
      <c r="B116" s="126" t="s">
        <v>796</v>
      </c>
      <c r="C116" s="127" t="s">
        <v>570</v>
      </c>
      <c r="D116" s="127" t="s">
        <v>552</v>
      </c>
      <c r="E116" s="127">
        <v>1</v>
      </c>
      <c r="F116" s="137">
        <f>250*1.2</f>
        <v>300</v>
      </c>
      <c r="G116" s="132"/>
      <c r="H116" s="133"/>
      <c r="I116" s="134"/>
    </row>
    <row r="117" spans="1:9" ht="33" hidden="1" customHeight="1" outlineLevel="1" collapsed="1" x14ac:dyDescent="0.25">
      <c r="A117" s="120" t="s">
        <v>798</v>
      </c>
      <c r="B117" s="126" t="s">
        <v>799</v>
      </c>
      <c r="C117" s="127" t="s">
        <v>800</v>
      </c>
      <c r="D117" s="127" t="s">
        <v>552</v>
      </c>
      <c r="E117" s="127" t="s">
        <v>801</v>
      </c>
      <c r="F117" s="137">
        <f>530*1.2+4</f>
        <v>640</v>
      </c>
      <c r="G117" s="132"/>
      <c r="H117" s="133"/>
      <c r="I117" s="134"/>
    </row>
    <row r="118" spans="1:9" ht="41.25" hidden="1" customHeight="1" outlineLevel="1" collapsed="1" x14ac:dyDescent="0.25">
      <c r="A118" s="120" t="s">
        <v>802</v>
      </c>
      <c r="B118" s="126" t="s">
        <v>803</v>
      </c>
      <c r="C118" s="127" t="s">
        <v>800</v>
      </c>
      <c r="D118" s="127" t="s">
        <v>552</v>
      </c>
      <c r="E118" s="127" t="s">
        <v>801</v>
      </c>
      <c r="F118" s="137">
        <f>1150*1.2+20</f>
        <v>1400</v>
      </c>
      <c r="G118" s="132"/>
      <c r="H118" s="133"/>
      <c r="I118" s="134"/>
    </row>
    <row r="119" spans="1:9" ht="27.75" hidden="1" customHeight="1" outlineLevel="1" collapsed="1" x14ac:dyDescent="0.25">
      <c r="A119" s="120">
        <v>455</v>
      </c>
      <c r="B119" s="126" t="s">
        <v>815</v>
      </c>
      <c r="C119" s="127" t="s">
        <v>619</v>
      </c>
      <c r="D119" s="127" t="s">
        <v>571</v>
      </c>
      <c r="E119" s="127" t="s">
        <v>620</v>
      </c>
      <c r="F119" s="137">
        <f>1224*1.2+1</f>
        <v>1469.8</v>
      </c>
      <c r="G119" s="132"/>
      <c r="H119" s="133"/>
      <c r="I119" s="134"/>
    </row>
    <row r="120" spans="1:9" ht="41.25" hidden="1" customHeight="1" outlineLevel="1" collapsed="1" x14ac:dyDescent="0.25">
      <c r="A120" s="120" t="s">
        <v>804</v>
      </c>
      <c r="B120" s="126" t="s">
        <v>805</v>
      </c>
      <c r="C120" s="127" t="s">
        <v>619</v>
      </c>
      <c r="D120" s="127" t="s">
        <v>571</v>
      </c>
      <c r="E120" s="127" t="s">
        <v>620</v>
      </c>
      <c r="F120" s="137">
        <f>550*1.2</f>
        <v>660</v>
      </c>
      <c r="G120" s="132"/>
      <c r="H120" s="133"/>
      <c r="I120" s="134"/>
    </row>
    <row r="121" spans="1:9" ht="41.25" hidden="1" customHeight="1" outlineLevel="1" collapsed="1" x14ac:dyDescent="0.25">
      <c r="A121" s="120" t="s">
        <v>806</v>
      </c>
      <c r="B121" s="126" t="s">
        <v>799</v>
      </c>
      <c r="C121" s="127" t="s">
        <v>807</v>
      </c>
      <c r="D121" s="127" t="s">
        <v>548</v>
      </c>
      <c r="E121" s="127" t="s">
        <v>801</v>
      </c>
      <c r="F121" s="137">
        <f>610*1.2+8</f>
        <v>740</v>
      </c>
      <c r="G121" s="132"/>
      <c r="H121" s="133"/>
      <c r="I121" s="134"/>
    </row>
    <row r="122" spans="1:9" ht="41.25" hidden="1" customHeight="1" outlineLevel="1" collapsed="1" x14ac:dyDescent="0.25">
      <c r="A122" s="120" t="s">
        <v>808</v>
      </c>
      <c r="B122" s="126" t="s">
        <v>809</v>
      </c>
      <c r="C122" s="127" t="s">
        <v>810</v>
      </c>
      <c r="D122" s="127" t="s">
        <v>548</v>
      </c>
      <c r="E122" s="127" t="s">
        <v>801</v>
      </c>
      <c r="F122" s="137">
        <f>750*1.2</f>
        <v>900</v>
      </c>
      <c r="G122" s="132"/>
      <c r="H122" s="133"/>
      <c r="I122" s="134"/>
    </row>
    <row r="123" spans="1:9" ht="41.25" hidden="1" customHeight="1" outlineLevel="1" collapsed="1" x14ac:dyDescent="0.25">
      <c r="A123" s="120" t="s">
        <v>811</v>
      </c>
      <c r="B123" s="126" t="s">
        <v>799</v>
      </c>
      <c r="C123" s="127" t="s">
        <v>812</v>
      </c>
      <c r="D123" s="127" t="s">
        <v>548</v>
      </c>
      <c r="E123" s="127" t="s">
        <v>801</v>
      </c>
      <c r="F123" s="137">
        <f>890*1.2+2</f>
        <v>1070</v>
      </c>
      <c r="G123" s="132"/>
      <c r="H123" s="133"/>
      <c r="I123" s="134"/>
    </row>
    <row r="124" spans="1:9" ht="41.25" hidden="1" customHeight="1" outlineLevel="1" collapsed="1" x14ac:dyDescent="0.25">
      <c r="A124" s="120" t="s">
        <v>813</v>
      </c>
      <c r="B124" s="126" t="s">
        <v>814</v>
      </c>
      <c r="C124" s="127" t="s">
        <v>812</v>
      </c>
      <c r="D124" s="127" t="s">
        <v>548</v>
      </c>
      <c r="E124" s="127" t="s">
        <v>801</v>
      </c>
      <c r="F124" s="137">
        <f>1550*1.2</f>
        <v>1860</v>
      </c>
      <c r="G124" s="132"/>
      <c r="H124" s="133"/>
      <c r="I124" s="134"/>
    </row>
    <row r="125" spans="1:9" ht="25.5" hidden="1" outlineLevel="1" x14ac:dyDescent="0.25">
      <c r="A125" s="120">
        <v>69</v>
      </c>
      <c r="B125" s="126" t="s">
        <v>826</v>
      </c>
      <c r="C125" s="127" t="s">
        <v>570</v>
      </c>
      <c r="D125" s="127" t="s">
        <v>548</v>
      </c>
      <c r="E125" s="127">
        <v>1</v>
      </c>
      <c r="F125" s="137">
        <f>180*1.2</f>
        <v>216</v>
      </c>
    </row>
    <row r="126" spans="1:9" hidden="1" outlineLevel="1" x14ac:dyDescent="0.25">
      <c r="A126" s="120">
        <v>93</v>
      </c>
      <c r="B126" s="126" t="s">
        <v>827</v>
      </c>
      <c r="C126" s="127" t="s">
        <v>583</v>
      </c>
      <c r="D126" s="127" t="s">
        <v>571</v>
      </c>
      <c r="E126" s="127">
        <v>1</v>
      </c>
      <c r="F126" s="137">
        <f>130*1.2+4</f>
        <v>160</v>
      </c>
    </row>
    <row r="127" spans="1:9" s="100" customFormat="1" ht="25.5" hidden="1" outlineLevel="1" x14ac:dyDescent="0.2">
      <c r="A127" s="120">
        <v>1281</v>
      </c>
      <c r="B127" s="126" t="s">
        <v>750</v>
      </c>
      <c r="C127" s="127" t="s">
        <v>570</v>
      </c>
      <c r="D127" s="127" t="s">
        <v>552</v>
      </c>
      <c r="E127" s="127" t="s">
        <v>565</v>
      </c>
      <c r="F127" s="137">
        <f>600*1.2</f>
        <v>720</v>
      </c>
    </row>
    <row r="128" spans="1:9" s="100" customFormat="1" ht="38.25" hidden="1" outlineLevel="1" x14ac:dyDescent="0.2">
      <c r="A128" s="120">
        <v>73</v>
      </c>
      <c r="B128" s="126" t="s">
        <v>793</v>
      </c>
      <c r="C128" s="127" t="s">
        <v>570</v>
      </c>
      <c r="D128" s="127" t="s">
        <v>571</v>
      </c>
      <c r="E128" s="127">
        <v>1</v>
      </c>
      <c r="F128" s="137">
        <f>150*1.2</f>
        <v>180</v>
      </c>
    </row>
    <row r="129" spans="1:6" ht="25.5" hidden="1" outlineLevel="1" x14ac:dyDescent="0.25">
      <c r="A129" s="120">
        <v>79</v>
      </c>
      <c r="B129" s="126" t="s">
        <v>631</v>
      </c>
      <c r="C129" s="127" t="s">
        <v>570</v>
      </c>
      <c r="D129" s="127" t="s">
        <v>571</v>
      </c>
      <c r="E129" s="127">
        <v>1</v>
      </c>
      <c r="F129" s="137">
        <f>240*1.2+2</f>
        <v>290</v>
      </c>
    </row>
    <row r="130" spans="1:6" ht="72.75" hidden="1" customHeight="1" outlineLevel="1" collapsed="1" x14ac:dyDescent="0.25">
      <c r="A130" s="120">
        <v>444</v>
      </c>
      <c r="B130" s="126" t="s">
        <v>836</v>
      </c>
      <c r="C130" s="127" t="s">
        <v>837</v>
      </c>
      <c r="D130" s="127" t="s">
        <v>548</v>
      </c>
      <c r="E130" s="127" t="s">
        <v>620</v>
      </c>
      <c r="F130" s="137">
        <f>610*1.2+8</f>
        <v>740</v>
      </c>
    </row>
    <row r="131" spans="1:6" ht="39.75" hidden="1" customHeight="1" outlineLevel="1" x14ac:dyDescent="0.25">
      <c r="A131" s="120">
        <v>100</v>
      </c>
      <c r="B131" s="126" t="s">
        <v>838</v>
      </c>
      <c r="C131" s="127" t="s">
        <v>839</v>
      </c>
      <c r="D131" s="127" t="s">
        <v>552</v>
      </c>
      <c r="E131" s="127">
        <v>1</v>
      </c>
      <c r="F131" s="137">
        <f>430*1.2+4</f>
        <v>520</v>
      </c>
    </row>
    <row r="132" spans="1:6" ht="28.5" hidden="1" customHeight="1" outlineLevel="1" collapsed="1" x14ac:dyDescent="0.25">
      <c r="A132" s="120">
        <v>99</v>
      </c>
      <c r="B132" s="126" t="s">
        <v>840</v>
      </c>
      <c r="C132" s="127" t="s">
        <v>570</v>
      </c>
      <c r="D132" s="127" t="s">
        <v>552</v>
      </c>
      <c r="E132" s="127">
        <v>1</v>
      </c>
      <c r="F132" s="137">
        <f>320*1.2+6</f>
        <v>390</v>
      </c>
    </row>
    <row r="133" spans="1:6" ht="28.5" hidden="1" customHeight="1" outlineLevel="1" collapsed="1" x14ac:dyDescent="0.25">
      <c r="A133" s="120">
        <v>101</v>
      </c>
      <c r="B133" s="126" t="s">
        <v>841</v>
      </c>
      <c r="C133" s="127" t="s">
        <v>570</v>
      </c>
      <c r="D133" s="127" t="s">
        <v>552</v>
      </c>
      <c r="E133" s="127">
        <v>1</v>
      </c>
      <c r="F133" s="137">
        <f>240*1.2+2</f>
        <v>290</v>
      </c>
    </row>
    <row r="134" spans="1:6" ht="28.5" hidden="1" customHeight="1" outlineLevel="1" collapsed="1" x14ac:dyDescent="0.25">
      <c r="A134" s="120">
        <v>174</v>
      </c>
      <c r="B134" s="126" t="s">
        <v>842</v>
      </c>
      <c r="C134" s="127" t="s">
        <v>570</v>
      </c>
      <c r="D134" s="127" t="s">
        <v>552</v>
      </c>
      <c r="E134" s="127">
        <v>1</v>
      </c>
      <c r="F134" s="137">
        <f>750*1.2</f>
        <v>900</v>
      </c>
    </row>
    <row r="135" spans="1:6" ht="28.5" hidden="1" customHeight="1" outlineLevel="1" x14ac:dyDescent="0.25">
      <c r="A135" s="120">
        <v>67</v>
      </c>
      <c r="B135" s="126" t="s">
        <v>845</v>
      </c>
      <c r="C135" s="127" t="s">
        <v>570</v>
      </c>
      <c r="D135" s="127" t="s">
        <v>552</v>
      </c>
      <c r="E135" s="127">
        <v>1</v>
      </c>
      <c r="F135" s="137">
        <f>280*1.2+4</f>
        <v>340</v>
      </c>
    </row>
    <row r="136" spans="1:6" ht="28.5" customHeight="1" collapsed="1" x14ac:dyDescent="0.25">
      <c r="A136" s="120">
        <v>206</v>
      </c>
      <c r="B136" s="126" t="s">
        <v>893</v>
      </c>
      <c r="C136" s="127" t="s">
        <v>839</v>
      </c>
      <c r="D136" s="127" t="s">
        <v>552</v>
      </c>
      <c r="E136" s="127">
        <v>1</v>
      </c>
      <c r="F136" s="137">
        <f>590*1.2+2</f>
        <v>710</v>
      </c>
    </row>
    <row r="137" spans="1:6" ht="28.5" customHeight="1" collapsed="1" x14ac:dyDescent="0.25">
      <c r="A137" s="120">
        <v>844</v>
      </c>
      <c r="B137" s="126" t="s">
        <v>894</v>
      </c>
      <c r="C137" s="127" t="s">
        <v>570</v>
      </c>
      <c r="D137" s="127" t="s">
        <v>552</v>
      </c>
      <c r="E137" s="127" t="s">
        <v>614</v>
      </c>
      <c r="F137" s="137">
        <f>1800*1.2+40</f>
        <v>2200</v>
      </c>
    </row>
    <row r="138" spans="1:6" ht="138" customHeight="1" collapsed="1" x14ac:dyDescent="0.25">
      <c r="A138" s="120" t="s">
        <v>895</v>
      </c>
      <c r="B138" s="126" t="s">
        <v>896</v>
      </c>
      <c r="C138" s="127" t="s">
        <v>583</v>
      </c>
      <c r="D138" s="127" t="s">
        <v>584</v>
      </c>
      <c r="E138" s="127" t="s">
        <v>585</v>
      </c>
      <c r="F138" s="137">
        <f>2358*1.2+70</f>
        <v>2899.6</v>
      </c>
    </row>
    <row r="142" spans="1:6" x14ac:dyDescent="0.25">
      <c r="A142" s="100" t="s">
        <v>240</v>
      </c>
      <c r="B142" s="100"/>
      <c r="C142" s="100"/>
      <c r="D142" s="100"/>
      <c r="E142" s="112" t="s">
        <v>241</v>
      </c>
    </row>
  </sheetData>
  <mergeCells count="2">
    <mergeCell ref="A6:F6"/>
    <mergeCell ref="A7:F7"/>
  </mergeCells>
  <pageMargins left="0.47244094488188981" right="0.35433070866141736" top="0.35433070866141736" bottom="0.15748031496062992" header="0.31496062992125984" footer="0.31496062992125984"/>
  <pageSetup paperSize="9" scale="86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workbookViewId="0">
      <selection activeCell="B23" sqref="B23"/>
    </sheetView>
  </sheetViews>
  <sheetFormatPr defaultRowHeight="15" outlineLevelCol="1" x14ac:dyDescent="0.25"/>
  <cols>
    <col min="1" max="1" width="8" style="180" customWidth="1"/>
    <col min="2" max="2" width="58.28515625" style="180" customWidth="1"/>
    <col min="3" max="3" width="17.7109375" style="180" customWidth="1"/>
    <col min="4" max="4" width="17.85546875" style="180" customWidth="1"/>
    <col min="5" max="5" width="19.140625" style="180" hidden="1" customWidth="1" outlineLevel="1"/>
    <col min="6" max="6" width="9.140625" style="180" collapsed="1"/>
    <col min="7" max="16384" width="9.140625" style="180"/>
  </cols>
  <sheetData>
    <row r="1" spans="1:5" x14ac:dyDescent="0.25">
      <c r="A1" s="179"/>
      <c r="B1" s="179"/>
      <c r="C1" s="179"/>
      <c r="D1" s="179"/>
      <c r="E1" s="179"/>
    </row>
    <row r="2" spans="1:5" s="100" customFormat="1" x14ac:dyDescent="0.25">
      <c r="A2" s="178"/>
      <c r="B2" s="99"/>
      <c r="D2" s="103" t="s">
        <v>0</v>
      </c>
    </row>
    <row r="3" spans="1:5" s="100" customFormat="1" x14ac:dyDescent="0.25">
      <c r="A3" s="178"/>
      <c r="B3" s="99"/>
      <c r="D3" s="103" t="s">
        <v>1</v>
      </c>
    </row>
    <row r="4" spans="1:5" s="100" customFormat="1" x14ac:dyDescent="0.25">
      <c r="A4" s="178"/>
      <c r="B4" s="99"/>
      <c r="D4" s="103" t="s">
        <v>2</v>
      </c>
    </row>
    <row r="5" spans="1:5" s="100" customFormat="1" x14ac:dyDescent="0.25">
      <c r="A5" s="178"/>
      <c r="B5" s="99"/>
      <c r="D5" s="103" t="s">
        <v>735</v>
      </c>
    </row>
    <row r="6" spans="1:5" s="100" customFormat="1" ht="14.25" x14ac:dyDescent="0.2">
      <c r="A6" s="104"/>
      <c r="B6" s="105"/>
      <c r="C6" s="106"/>
      <c r="D6" s="107"/>
    </row>
    <row r="7" spans="1:5" s="100" customFormat="1" x14ac:dyDescent="0.25">
      <c r="A7" s="241" t="s">
        <v>864</v>
      </c>
      <c r="B7" s="241"/>
      <c r="C7" s="241"/>
      <c r="D7" s="241"/>
      <c r="E7" s="241"/>
    </row>
    <row r="8" spans="1:5" s="100" customFormat="1" ht="22.5" customHeight="1" x14ac:dyDescent="0.25">
      <c r="A8" s="242" t="s">
        <v>846</v>
      </c>
      <c r="B8" s="242"/>
      <c r="C8" s="242"/>
      <c r="D8" s="242"/>
      <c r="E8" s="242"/>
    </row>
    <row r="9" spans="1:5" x14ac:dyDescent="0.25">
      <c r="A9" s="181"/>
      <c r="B9" s="181"/>
      <c r="C9" s="181"/>
      <c r="D9" s="181"/>
      <c r="E9" s="182"/>
    </row>
    <row r="10" spans="1:5" ht="48" customHeight="1" x14ac:dyDescent="0.25">
      <c r="A10" s="189" t="s">
        <v>847</v>
      </c>
      <c r="B10" s="189" t="s">
        <v>848</v>
      </c>
      <c r="C10" s="189" t="s">
        <v>849</v>
      </c>
      <c r="D10" s="190" t="s">
        <v>541</v>
      </c>
      <c r="E10" s="183" t="s">
        <v>850</v>
      </c>
    </row>
    <row r="11" spans="1:5" ht="30" x14ac:dyDescent="0.25">
      <c r="A11" s="183">
        <v>1</v>
      </c>
      <c r="B11" s="185" t="s">
        <v>852</v>
      </c>
      <c r="C11" s="183" t="s">
        <v>851</v>
      </c>
      <c r="D11" s="188">
        <f>E11*1.2+4</f>
        <v>1429.6</v>
      </c>
      <c r="E11" s="184">
        <v>1188</v>
      </c>
    </row>
    <row r="12" spans="1:5" x14ac:dyDescent="0.25">
      <c r="A12" s="183">
        <f t="shared" ref="A12:A22" si="0">A11+1</f>
        <v>2</v>
      </c>
      <c r="B12" s="185" t="s">
        <v>853</v>
      </c>
      <c r="C12" s="183" t="s">
        <v>851</v>
      </c>
      <c r="D12" s="188">
        <f>E12*1.2+2</f>
        <v>714.8</v>
      </c>
      <c r="E12" s="184">
        <v>594</v>
      </c>
    </row>
    <row r="13" spans="1:5" x14ac:dyDescent="0.25">
      <c r="A13" s="183">
        <f t="shared" si="0"/>
        <v>3</v>
      </c>
      <c r="B13" s="186" t="s">
        <v>854</v>
      </c>
      <c r="C13" s="183" t="s">
        <v>851</v>
      </c>
      <c r="D13" s="188">
        <f>E13*1.2+2</f>
        <v>714.8</v>
      </c>
      <c r="E13" s="184">
        <v>594</v>
      </c>
    </row>
    <row r="14" spans="1:5" x14ac:dyDescent="0.25">
      <c r="A14" s="183">
        <f t="shared" si="0"/>
        <v>4</v>
      </c>
      <c r="B14" s="186" t="s">
        <v>855</v>
      </c>
      <c r="C14" s="183" t="s">
        <v>851</v>
      </c>
      <c r="D14" s="188">
        <f t="shared" ref="D14:D15" si="1">E14*1.2</f>
        <v>950.4</v>
      </c>
      <c r="E14" s="184">
        <v>792</v>
      </c>
    </row>
    <row r="15" spans="1:5" x14ac:dyDescent="0.25">
      <c r="A15" s="183">
        <f t="shared" si="0"/>
        <v>5</v>
      </c>
      <c r="B15" s="186" t="s">
        <v>856</v>
      </c>
      <c r="C15" s="183" t="s">
        <v>851</v>
      </c>
      <c r="D15" s="188">
        <f t="shared" si="1"/>
        <v>475.2</v>
      </c>
      <c r="E15" s="184">
        <v>396</v>
      </c>
    </row>
    <row r="16" spans="1:5" x14ac:dyDescent="0.25">
      <c r="A16" s="183">
        <f>A15+1</f>
        <v>6</v>
      </c>
      <c r="B16" s="185" t="s">
        <v>857</v>
      </c>
      <c r="C16" s="183" t="s">
        <v>851</v>
      </c>
      <c r="D16" s="188">
        <f>E16*1.2+4</f>
        <v>1904.8</v>
      </c>
      <c r="E16" s="184">
        <v>1584</v>
      </c>
    </row>
    <row r="17" spans="1:5" x14ac:dyDescent="0.25">
      <c r="A17" s="183">
        <f t="shared" si="0"/>
        <v>7</v>
      </c>
      <c r="B17" s="185" t="s">
        <v>858</v>
      </c>
      <c r="C17" s="183" t="s">
        <v>851</v>
      </c>
      <c r="D17" s="188">
        <f>E17*1.2+2</f>
        <v>714.8</v>
      </c>
      <c r="E17" s="184">
        <v>594</v>
      </c>
    </row>
    <row r="18" spans="1:5" ht="30" x14ac:dyDescent="0.25">
      <c r="A18" s="183">
        <f t="shared" si="0"/>
        <v>8</v>
      </c>
      <c r="B18" s="185" t="s">
        <v>859</v>
      </c>
      <c r="C18" s="183" t="s">
        <v>851</v>
      </c>
      <c r="D18" s="188">
        <f t="shared" ref="D18:D22" si="2">E18*1.2+2</f>
        <v>714.8</v>
      </c>
      <c r="E18" s="184">
        <v>594</v>
      </c>
    </row>
    <row r="19" spans="1:5" x14ac:dyDescent="0.25">
      <c r="A19" s="183">
        <f t="shared" si="0"/>
        <v>9</v>
      </c>
      <c r="B19" s="185" t="s">
        <v>860</v>
      </c>
      <c r="C19" s="183" t="s">
        <v>851</v>
      </c>
      <c r="D19" s="188">
        <f t="shared" si="2"/>
        <v>714.8</v>
      </c>
      <c r="E19" s="184">
        <v>594</v>
      </c>
    </row>
    <row r="20" spans="1:5" x14ac:dyDescent="0.25">
      <c r="A20" s="183">
        <f t="shared" si="0"/>
        <v>10</v>
      </c>
      <c r="B20" s="185" t="s">
        <v>861</v>
      </c>
      <c r="C20" s="183" t="s">
        <v>851</v>
      </c>
      <c r="D20" s="188">
        <f t="shared" si="2"/>
        <v>714.8</v>
      </c>
      <c r="E20" s="184">
        <v>594</v>
      </c>
    </row>
    <row r="21" spans="1:5" x14ac:dyDescent="0.25">
      <c r="A21" s="183">
        <f t="shared" si="0"/>
        <v>11</v>
      </c>
      <c r="B21" s="185" t="s">
        <v>862</v>
      </c>
      <c r="C21" s="183" t="s">
        <v>851</v>
      </c>
      <c r="D21" s="188">
        <f t="shared" si="2"/>
        <v>714.8</v>
      </c>
      <c r="E21" s="184">
        <v>594</v>
      </c>
    </row>
    <row r="22" spans="1:5" x14ac:dyDescent="0.25">
      <c r="A22" s="183">
        <f t="shared" si="0"/>
        <v>12</v>
      </c>
      <c r="B22" s="186" t="s">
        <v>863</v>
      </c>
      <c r="C22" s="183" t="s">
        <v>851</v>
      </c>
      <c r="D22" s="188">
        <f t="shared" si="2"/>
        <v>714.8</v>
      </c>
      <c r="E22" s="184">
        <v>594</v>
      </c>
    </row>
    <row r="23" spans="1:5" x14ac:dyDescent="0.25">
      <c r="A23" s="187"/>
      <c r="B23" s="187"/>
      <c r="C23" s="187"/>
      <c r="D23" s="187"/>
      <c r="E23" s="187"/>
    </row>
    <row r="24" spans="1:5" s="117" customFormat="1" x14ac:dyDescent="0.25">
      <c r="A24" s="100" t="s">
        <v>240</v>
      </c>
      <c r="B24" s="100"/>
      <c r="C24" s="100"/>
      <c r="D24" s="112" t="s">
        <v>241</v>
      </c>
    </row>
    <row r="25" spans="1:5" x14ac:dyDescent="0.25">
      <c r="A25" s="179"/>
      <c r="B25" s="179"/>
      <c r="C25" s="179"/>
      <c r="D25" s="179"/>
      <c r="E25" s="179"/>
    </row>
    <row r="26" spans="1:5" x14ac:dyDescent="0.25">
      <c r="A26" s="179"/>
      <c r="B26" s="179"/>
      <c r="C26" s="179"/>
      <c r="D26" s="179"/>
      <c r="E26" s="179"/>
    </row>
  </sheetData>
  <mergeCells count="2">
    <mergeCell ref="A7:E7"/>
    <mergeCell ref="A8:E8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E20"/>
  <sheetViews>
    <sheetView zoomScaleNormal="100" workbookViewId="0">
      <selection activeCell="C13" sqref="C13"/>
    </sheetView>
  </sheetViews>
  <sheetFormatPr defaultRowHeight="15" outlineLevelCol="1" x14ac:dyDescent="0.25"/>
  <cols>
    <col min="1" max="1" width="11.42578125" style="117" bestFit="1" customWidth="1"/>
    <col min="2" max="2" width="67.28515625" style="117" customWidth="1"/>
    <col min="3" max="3" width="14.140625" style="117" customWidth="1"/>
    <col min="4" max="4" width="11.7109375" style="117" hidden="1" customWidth="1" outlineLevel="1"/>
    <col min="5" max="5" width="9.140625" style="117" collapsed="1"/>
    <col min="6" max="16384" width="9.140625" style="117"/>
  </cols>
  <sheetData>
    <row r="1" spans="1:4" s="100" customFormat="1" x14ac:dyDescent="0.25">
      <c r="A1" s="135"/>
      <c r="B1" s="99"/>
      <c r="C1" s="103" t="s">
        <v>0</v>
      </c>
    </row>
    <row r="2" spans="1:4" s="100" customFormat="1" x14ac:dyDescent="0.25">
      <c r="A2" s="135"/>
      <c r="B2" s="99"/>
      <c r="C2" s="103" t="s">
        <v>1</v>
      </c>
    </row>
    <row r="3" spans="1:4" s="100" customFormat="1" x14ac:dyDescent="0.25">
      <c r="A3" s="135"/>
      <c r="B3" s="99"/>
      <c r="C3" s="103" t="s">
        <v>2</v>
      </c>
    </row>
    <row r="4" spans="1:4" s="100" customFormat="1" x14ac:dyDescent="0.25">
      <c r="A4" s="135"/>
      <c r="B4" s="99"/>
      <c r="C4" s="103" t="s">
        <v>664</v>
      </c>
    </row>
    <row r="5" spans="1:4" s="100" customFormat="1" ht="14.25" x14ac:dyDescent="0.2">
      <c r="A5" s="104"/>
      <c r="B5" s="105"/>
    </row>
    <row r="6" spans="1:4" s="100" customFormat="1" x14ac:dyDescent="0.25">
      <c r="A6" s="241" t="s">
        <v>646</v>
      </c>
      <c r="B6" s="241"/>
      <c r="C6" s="241"/>
    </row>
    <row r="7" spans="1:4" s="100" customFormat="1" x14ac:dyDescent="0.25">
      <c r="A7" s="242" t="s">
        <v>698</v>
      </c>
      <c r="B7" s="242"/>
      <c r="C7" s="242"/>
    </row>
    <row r="8" spans="1:4" s="100" customFormat="1" x14ac:dyDescent="0.25">
      <c r="A8" s="136"/>
      <c r="B8" s="136"/>
    </row>
    <row r="9" spans="1:4" s="100" customFormat="1" ht="14.25" x14ac:dyDescent="0.2"/>
    <row r="10" spans="1:4" s="100" customFormat="1" ht="14.25" x14ac:dyDescent="0.2"/>
    <row r="11" spans="1:4" ht="38.25" x14ac:dyDescent="0.25">
      <c r="A11" s="114" t="s">
        <v>536</v>
      </c>
      <c r="B11" s="114" t="s">
        <v>537</v>
      </c>
      <c r="C11" s="115" t="s">
        <v>541</v>
      </c>
      <c r="D11" s="115" t="s">
        <v>542</v>
      </c>
    </row>
    <row r="12" spans="1:4" s="100" customFormat="1" ht="22.5" customHeight="1" x14ac:dyDescent="0.2">
      <c r="A12" s="118"/>
      <c r="B12" s="119" t="s">
        <v>545</v>
      </c>
      <c r="C12" s="119"/>
    </row>
    <row r="13" spans="1:4" ht="25.5" x14ac:dyDescent="0.25">
      <c r="A13" s="154" t="s">
        <v>697</v>
      </c>
      <c r="B13" s="121" t="s">
        <v>691</v>
      </c>
      <c r="C13" s="137">
        <f>D13*1.2</f>
        <v>390</v>
      </c>
      <c r="D13" s="123">
        <v>325</v>
      </c>
    </row>
    <row r="14" spans="1:4" x14ac:dyDescent="0.25">
      <c r="A14" s="154" t="s">
        <v>694</v>
      </c>
      <c r="B14" s="121" t="s">
        <v>645</v>
      </c>
      <c r="C14" s="137">
        <f>D14*1.2+1</f>
        <v>1769.8</v>
      </c>
      <c r="D14" s="123">
        <v>1474</v>
      </c>
    </row>
    <row r="15" spans="1:4" ht="25.5" x14ac:dyDescent="0.25">
      <c r="A15" s="154" t="s">
        <v>695</v>
      </c>
      <c r="B15" s="121" t="s">
        <v>692</v>
      </c>
      <c r="C15" s="137">
        <f>D15*1.2+4</f>
        <v>464.79999999999995</v>
      </c>
      <c r="D15" s="123">
        <v>384</v>
      </c>
    </row>
    <row r="16" spans="1:4" ht="21.75" customHeight="1" x14ac:dyDescent="0.25">
      <c r="A16" s="154" t="s">
        <v>696</v>
      </c>
      <c r="B16" s="121" t="s">
        <v>693</v>
      </c>
      <c r="C16" s="137">
        <f>D16*1.2</f>
        <v>630</v>
      </c>
      <c r="D16" s="123">
        <v>525</v>
      </c>
    </row>
    <row r="19" spans="1:3" s="100" customFormat="1" ht="14.25" x14ac:dyDescent="0.2">
      <c r="A19" s="100" t="s">
        <v>240</v>
      </c>
      <c r="C19" s="106" t="s">
        <v>241</v>
      </c>
    </row>
    <row r="20" spans="1:3" s="100" customFormat="1" ht="14.25" x14ac:dyDescent="0.2"/>
  </sheetData>
  <mergeCells count="2">
    <mergeCell ref="A6:C6"/>
    <mergeCell ref="A7:C7"/>
  </mergeCells>
  <pageMargins left="0.47244094488188981" right="0.35433070866141736" top="0.74803149606299213" bottom="0.74803149606299213" header="0.31496062992125984" footer="0.31496062992125984"/>
  <pageSetup paperSize="9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  <pageSetUpPr fitToPage="1"/>
  </sheetPr>
  <dimension ref="A1:H81"/>
  <sheetViews>
    <sheetView topLeftCell="A52" zoomScale="90" zoomScaleNormal="90" zoomScaleSheetLayoutView="80" workbookViewId="0">
      <selection activeCell="B78" sqref="B78"/>
    </sheetView>
  </sheetViews>
  <sheetFormatPr defaultRowHeight="14.25" outlineLevelRow="1" outlineLevelCol="1" x14ac:dyDescent="0.2"/>
  <cols>
    <col min="1" max="1" width="8.28515625" style="3" customWidth="1"/>
    <col min="2" max="2" width="64.42578125" style="3" customWidth="1"/>
    <col min="3" max="3" width="22.42578125" style="68" customWidth="1"/>
    <col min="4" max="4" width="18" style="3" hidden="1" customWidth="1" outlineLevel="1"/>
    <col min="5" max="5" width="10.140625" style="36" hidden="1" customWidth="1" outlineLevel="1"/>
    <col min="6" max="6" width="13.7109375" style="3" bestFit="1" customWidth="1" collapsed="1"/>
    <col min="7" max="16384" width="9.140625" style="3"/>
  </cols>
  <sheetData>
    <row r="1" spans="1:8" ht="15" x14ac:dyDescent="0.25">
      <c r="A1" s="87"/>
      <c r="B1" s="1"/>
      <c r="C1" s="65" t="s">
        <v>0</v>
      </c>
      <c r="D1" s="2"/>
      <c r="E1" s="37"/>
    </row>
    <row r="2" spans="1:8" ht="15" x14ac:dyDescent="0.25">
      <c r="A2" s="87"/>
      <c r="B2" s="1"/>
      <c r="C2" s="65" t="s">
        <v>1</v>
      </c>
      <c r="D2" s="2"/>
      <c r="E2" s="37"/>
    </row>
    <row r="3" spans="1:8" ht="15" x14ac:dyDescent="0.25">
      <c r="A3" s="87"/>
      <c r="B3" s="1"/>
      <c r="C3" s="65" t="s">
        <v>2</v>
      </c>
      <c r="D3" s="2"/>
      <c r="E3" s="37"/>
    </row>
    <row r="4" spans="1:8" ht="15" x14ac:dyDescent="0.25">
      <c r="A4" s="87"/>
      <c r="B4" s="1"/>
      <c r="C4" s="65" t="s">
        <v>735</v>
      </c>
      <c r="D4" s="2"/>
      <c r="E4" s="37"/>
    </row>
    <row r="5" spans="1:8" x14ac:dyDescent="0.2">
      <c r="A5" s="4"/>
      <c r="B5" s="5"/>
      <c r="C5" s="66"/>
      <c r="D5" s="6"/>
      <c r="E5" s="38"/>
    </row>
    <row r="6" spans="1:8" ht="15" x14ac:dyDescent="0.25">
      <c r="A6" s="239" t="s">
        <v>3</v>
      </c>
      <c r="B6" s="239"/>
      <c r="C6" s="239"/>
    </row>
    <row r="7" spans="1:8" ht="15" x14ac:dyDescent="0.25">
      <c r="A7" s="240" t="s">
        <v>962</v>
      </c>
      <c r="B7" s="240"/>
      <c r="C7" s="240"/>
    </row>
    <row r="8" spans="1:8" ht="15" x14ac:dyDescent="0.25">
      <c r="A8" s="88"/>
      <c r="B8" s="88"/>
      <c r="C8" s="67"/>
      <c r="D8" s="88"/>
      <c r="E8" s="39"/>
    </row>
    <row r="10" spans="1:8" ht="15" thickBot="1" x14ac:dyDescent="0.25"/>
    <row r="11" spans="1:8" ht="26.25" customHeight="1" x14ac:dyDescent="0.2">
      <c r="A11" s="7" t="s">
        <v>4</v>
      </c>
      <c r="B11" s="8" t="s">
        <v>5</v>
      </c>
      <c r="C11" s="9" t="s">
        <v>6</v>
      </c>
      <c r="D11" s="47" t="s">
        <v>363</v>
      </c>
      <c r="E11" s="40" t="s">
        <v>364</v>
      </c>
    </row>
    <row r="12" spans="1:8" ht="19.5" customHeight="1" x14ac:dyDescent="0.25">
      <c r="A12" s="27"/>
      <c r="B12" s="28" t="s">
        <v>213</v>
      </c>
      <c r="C12" s="80"/>
      <c r="D12" s="29"/>
      <c r="E12" s="46"/>
    </row>
    <row r="13" spans="1:8" ht="30" outlineLevel="1" x14ac:dyDescent="0.25">
      <c r="A13" s="16"/>
      <c r="B13" s="17" t="s">
        <v>214</v>
      </c>
      <c r="C13" s="71"/>
      <c r="D13" s="18"/>
      <c r="E13" s="44"/>
    </row>
    <row r="14" spans="1:8" s="23" customFormat="1" outlineLevel="1" x14ac:dyDescent="0.2">
      <c r="A14" s="30">
        <f>[3]спорт!A21</f>
        <v>1</v>
      </c>
      <c r="B14" s="22" t="s">
        <v>215</v>
      </c>
      <c r="C14" s="32"/>
      <c r="D14" s="25"/>
      <c r="E14" s="45"/>
      <c r="F14" s="3"/>
      <c r="G14" s="3"/>
      <c r="H14" s="3"/>
    </row>
    <row r="15" spans="1:8" s="23" customFormat="1" outlineLevel="1" x14ac:dyDescent="0.2">
      <c r="A15" s="30"/>
      <c r="B15" s="22" t="s">
        <v>216</v>
      </c>
      <c r="C15" s="81">
        <v>46800</v>
      </c>
      <c r="D15" s="81">
        <v>40000</v>
      </c>
      <c r="E15" s="43">
        <f>C15/D15-1</f>
        <v>0.16999999999999993</v>
      </c>
      <c r="F15" s="3"/>
      <c r="G15" s="3"/>
      <c r="H15" s="3"/>
    </row>
    <row r="16" spans="1:8" s="23" customFormat="1" outlineLevel="1" x14ac:dyDescent="0.2">
      <c r="A16" s="30"/>
      <c r="B16" s="22" t="s">
        <v>217</v>
      </c>
      <c r="C16" s="81">
        <v>27300</v>
      </c>
      <c r="D16" s="81">
        <v>22000</v>
      </c>
      <c r="E16" s="43">
        <f>C16/D16-1</f>
        <v>0.24090909090909096</v>
      </c>
      <c r="F16" s="3"/>
      <c r="G16" s="3"/>
      <c r="H16" s="3"/>
    </row>
    <row r="17" spans="1:8" s="23" customFormat="1" outlineLevel="1" x14ac:dyDescent="0.2">
      <c r="A17" s="30"/>
      <c r="B17" s="22" t="s">
        <v>218</v>
      </c>
      <c r="C17" s="81">
        <v>6500</v>
      </c>
      <c r="D17" s="81">
        <v>4000</v>
      </c>
      <c r="E17" s="43">
        <f>C17/D17-1</f>
        <v>0.625</v>
      </c>
      <c r="F17" s="3"/>
      <c r="G17" s="3"/>
      <c r="H17" s="3"/>
    </row>
    <row r="18" spans="1:8" s="23" customFormat="1" outlineLevel="1" collapsed="1" x14ac:dyDescent="0.2">
      <c r="A18" s="30">
        <f>A14+1</f>
        <v>2</v>
      </c>
      <c r="B18" s="22" t="s">
        <v>743</v>
      </c>
      <c r="C18" s="81"/>
      <c r="D18" s="81"/>
      <c r="E18" s="45"/>
      <c r="F18" s="3"/>
      <c r="G18" s="3"/>
      <c r="H18" s="3"/>
    </row>
    <row r="19" spans="1:8" s="23" customFormat="1" outlineLevel="1" collapsed="1" x14ac:dyDescent="0.2">
      <c r="A19" s="30"/>
      <c r="B19" s="22" t="s">
        <v>216</v>
      </c>
      <c r="C19" s="81">
        <v>28800</v>
      </c>
      <c r="D19" s="81">
        <v>29000</v>
      </c>
      <c r="E19" s="43">
        <f>C19/D19-1</f>
        <v>-6.8965517241379448E-3</v>
      </c>
      <c r="F19" s="3"/>
      <c r="G19" s="3"/>
      <c r="H19" s="3"/>
    </row>
    <row r="20" spans="1:8" s="23" customFormat="1" outlineLevel="1" x14ac:dyDescent="0.2">
      <c r="A20" s="30"/>
      <c r="B20" s="22" t="s">
        <v>217</v>
      </c>
      <c r="C20" s="81">
        <v>16800</v>
      </c>
      <c r="D20" s="81">
        <v>17000</v>
      </c>
      <c r="E20" s="43">
        <f>C20/D20-1</f>
        <v>-1.1764705882352899E-2</v>
      </c>
      <c r="F20" s="3"/>
      <c r="G20" s="3"/>
      <c r="H20" s="3"/>
    </row>
    <row r="21" spans="1:8" s="23" customFormat="1" outlineLevel="1" x14ac:dyDescent="0.2">
      <c r="A21" s="30"/>
      <c r="B21" s="22" t="s">
        <v>218</v>
      </c>
      <c r="C21" s="81">
        <v>4000</v>
      </c>
      <c r="D21" s="81">
        <v>2800</v>
      </c>
      <c r="E21" s="43">
        <f>C21/D21-1</f>
        <v>0.4285714285714286</v>
      </c>
      <c r="F21" s="3"/>
      <c r="G21" s="3"/>
      <c r="H21" s="3"/>
    </row>
    <row r="22" spans="1:8" s="23" customFormat="1" outlineLevel="1" collapsed="1" x14ac:dyDescent="0.2">
      <c r="A22" s="30">
        <f>A18+1</f>
        <v>3</v>
      </c>
      <c r="B22" s="22" t="s">
        <v>219</v>
      </c>
      <c r="C22" s="81"/>
      <c r="D22" s="81"/>
      <c r="E22" s="45"/>
      <c r="F22" s="3"/>
      <c r="G22" s="3"/>
      <c r="H22" s="3"/>
    </row>
    <row r="23" spans="1:8" s="23" customFormat="1" outlineLevel="1" collapsed="1" x14ac:dyDescent="0.2">
      <c r="A23" s="30"/>
      <c r="B23" s="22" t="s">
        <v>216</v>
      </c>
      <c r="C23" s="81">
        <v>20160</v>
      </c>
      <c r="D23" s="81">
        <v>29000</v>
      </c>
      <c r="E23" s="43">
        <f>C23/D23-1</f>
        <v>-0.30482758620689654</v>
      </c>
      <c r="F23" s="3"/>
      <c r="G23" s="3"/>
      <c r="H23" s="3"/>
    </row>
    <row r="24" spans="1:8" s="23" customFormat="1" outlineLevel="1" x14ac:dyDescent="0.2">
      <c r="A24" s="30"/>
      <c r="B24" s="22" t="s">
        <v>217</v>
      </c>
      <c r="C24" s="81">
        <v>11760</v>
      </c>
      <c r="D24" s="81">
        <v>17000</v>
      </c>
      <c r="E24" s="43">
        <f>C24/D24-1</f>
        <v>-0.30823529411764705</v>
      </c>
      <c r="F24" s="3"/>
      <c r="G24" s="3"/>
      <c r="H24" s="3"/>
    </row>
    <row r="25" spans="1:8" s="23" customFormat="1" outlineLevel="1" x14ac:dyDescent="0.2">
      <c r="A25" s="30"/>
      <c r="B25" s="22" t="s">
        <v>218</v>
      </c>
      <c r="C25" s="81">
        <v>2800</v>
      </c>
      <c r="D25" s="81">
        <v>2800</v>
      </c>
      <c r="E25" s="43">
        <f>C25/D25-1</f>
        <v>0</v>
      </c>
      <c r="F25" s="3"/>
      <c r="G25" s="3"/>
      <c r="H25" s="3"/>
    </row>
    <row r="26" spans="1:8" s="23" customFormat="1" outlineLevel="1" x14ac:dyDescent="0.2">
      <c r="A26" s="30">
        <f>A22+1</f>
        <v>4</v>
      </c>
      <c r="B26" s="22" t="s">
        <v>744</v>
      </c>
      <c r="C26" s="81"/>
      <c r="D26" s="81"/>
      <c r="E26" s="45"/>
      <c r="F26" s="3"/>
      <c r="G26" s="3"/>
      <c r="H26" s="3"/>
    </row>
    <row r="27" spans="1:8" s="23" customFormat="1" outlineLevel="1" x14ac:dyDescent="0.2">
      <c r="A27" s="30"/>
      <c r="B27" s="22" t="s">
        <v>218</v>
      </c>
      <c r="C27" s="81">
        <v>7500</v>
      </c>
      <c r="D27" s="81">
        <v>8000</v>
      </c>
      <c r="E27" s="43">
        <f>C27/D27-1</f>
        <v>-6.25E-2</v>
      </c>
      <c r="F27" s="3"/>
      <c r="G27" s="3"/>
      <c r="H27" s="3"/>
    </row>
    <row r="28" spans="1:8" s="23" customFormat="1" ht="15" customHeight="1" outlineLevel="1" x14ac:dyDescent="0.2">
      <c r="A28" s="30">
        <v>5</v>
      </c>
      <c r="B28" s="22" t="s">
        <v>365</v>
      </c>
      <c r="C28" s="81">
        <v>1500</v>
      </c>
      <c r="D28" s="81">
        <v>1000</v>
      </c>
      <c r="E28" s="43">
        <f>C28/D28-1</f>
        <v>0.5</v>
      </c>
      <c r="F28" s="3"/>
      <c r="G28" s="3"/>
      <c r="H28" s="3"/>
    </row>
    <row r="29" spans="1:8" s="23" customFormat="1" ht="15" customHeight="1" outlineLevel="1" collapsed="1" x14ac:dyDescent="0.2">
      <c r="A29" s="30">
        <v>6</v>
      </c>
      <c r="B29" s="22" t="s">
        <v>755</v>
      </c>
      <c r="C29" s="81"/>
      <c r="D29" s="81"/>
      <c r="E29" s="43"/>
      <c r="F29" s="3"/>
      <c r="G29" s="3"/>
      <c r="H29" s="3"/>
    </row>
    <row r="30" spans="1:8" s="23" customFormat="1" ht="15" customHeight="1" outlineLevel="1" x14ac:dyDescent="0.2">
      <c r="A30" s="30"/>
      <c r="B30" s="22" t="s">
        <v>759</v>
      </c>
      <c r="C30" s="81">
        <v>5600</v>
      </c>
      <c r="D30" s="81"/>
      <c r="E30" s="43"/>
      <c r="F30" s="3"/>
      <c r="G30" s="3"/>
      <c r="H30" s="3"/>
    </row>
    <row r="31" spans="1:8" s="23" customFormat="1" ht="15" customHeight="1" outlineLevel="1" x14ac:dyDescent="0.2">
      <c r="A31" s="30"/>
      <c r="B31" s="22" t="s">
        <v>756</v>
      </c>
      <c r="C31" s="81">
        <v>10400</v>
      </c>
      <c r="D31" s="81"/>
      <c r="E31" s="43"/>
      <c r="F31" s="3"/>
      <c r="G31" s="3"/>
      <c r="H31" s="3"/>
    </row>
    <row r="32" spans="1:8" s="23" customFormat="1" ht="15" customHeight="1" outlineLevel="1" x14ac:dyDescent="0.2">
      <c r="A32" s="30"/>
      <c r="B32" s="22" t="s">
        <v>757</v>
      </c>
      <c r="C32" s="81">
        <v>14400</v>
      </c>
      <c r="D32" s="81"/>
      <c r="E32" s="43"/>
      <c r="F32" s="3"/>
      <c r="G32" s="3"/>
      <c r="H32" s="3"/>
    </row>
    <row r="33" spans="1:8" s="23" customFormat="1" ht="15" customHeight="1" outlineLevel="1" x14ac:dyDescent="0.2">
      <c r="A33" s="30"/>
      <c r="B33" s="22" t="s">
        <v>758</v>
      </c>
      <c r="C33" s="81">
        <v>17600</v>
      </c>
      <c r="D33" s="81"/>
      <c r="E33" s="43"/>
      <c r="F33" s="3"/>
      <c r="G33" s="3"/>
      <c r="H33" s="3"/>
    </row>
    <row r="34" spans="1:8" ht="15" outlineLevel="1" x14ac:dyDescent="0.25">
      <c r="A34" s="16"/>
      <c r="B34" s="17" t="s">
        <v>220</v>
      </c>
      <c r="C34" s="71"/>
      <c r="D34" s="71"/>
      <c r="E34" s="44"/>
    </row>
    <row r="35" spans="1:8" s="23" customFormat="1" ht="26.25" customHeight="1" outlineLevel="1" x14ac:dyDescent="0.2">
      <c r="A35" s="31">
        <v>1</v>
      </c>
      <c r="B35" s="22" t="s">
        <v>305</v>
      </c>
      <c r="C35" s="32">
        <v>300</v>
      </c>
      <c r="D35" s="32">
        <v>300</v>
      </c>
      <c r="E35" s="43">
        <f t="shared" ref="E35:E40" si="0">C35/D35-1</f>
        <v>0</v>
      </c>
    </row>
    <row r="36" spans="1:8" s="23" customFormat="1" outlineLevel="1" x14ac:dyDescent="0.2">
      <c r="A36" s="31">
        <f t="shared" ref="A36:A41" si="1">A35+1</f>
        <v>2</v>
      </c>
      <c r="B36" s="22" t="s">
        <v>256</v>
      </c>
      <c r="C36" s="32">
        <v>300</v>
      </c>
      <c r="D36" s="32">
        <v>300</v>
      </c>
      <c r="E36" s="43">
        <f t="shared" si="0"/>
        <v>0</v>
      </c>
    </row>
    <row r="37" spans="1:8" s="26" customFormat="1" outlineLevel="1" x14ac:dyDescent="0.2">
      <c r="A37" s="31">
        <f t="shared" si="1"/>
        <v>3</v>
      </c>
      <c r="B37" s="22" t="s">
        <v>655</v>
      </c>
      <c r="C37" s="32">
        <v>600</v>
      </c>
      <c r="D37" s="32">
        <v>400</v>
      </c>
      <c r="E37" s="43">
        <f t="shared" si="0"/>
        <v>0.5</v>
      </c>
    </row>
    <row r="38" spans="1:8" s="26" customFormat="1" outlineLevel="1" x14ac:dyDescent="0.2">
      <c r="A38" s="31">
        <f t="shared" si="1"/>
        <v>4</v>
      </c>
      <c r="B38" s="22" t="s">
        <v>258</v>
      </c>
      <c r="C38" s="32">
        <v>200</v>
      </c>
      <c r="D38" s="32">
        <v>200</v>
      </c>
      <c r="E38" s="43">
        <f t="shared" si="0"/>
        <v>0</v>
      </c>
    </row>
    <row r="39" spans="1:8" s="26" customFormat="1" ht="28.5" outlineLevel="1" x14ac:dyDescent="0.2">
      <c r="A39" s="31">
        <f t="shared" si="1"/>
        <v>5</v>
      </c>
      <c r="B39" s="22" t="s">
        <v>656</v>
      </c>
      <c r="C39" s="32">
        <v>2000</v>
      </c>
      <c r="D39" s="32">
        <v>500</v>
      </c>
      <c r="E39" s="43">
        <f t="shared" si="0"/>
        <v>3</v>
      </c>
    </row>
    <row r="40" spans="1:8" outlineLevel="1" x14ac:dyDescent="0.2">
      <c r="A40" s="31">
        <f t="shared" si="1"/>
        <v>6</v>
      </c>
      <c r="B40" s="22" t="s">
        <v>663</v>
      </c>
      <c r="C40" s="82">
        <v>350</v>
      </c>
      <c r="D40" s="82">
        <v>200</v>
      </c>
      <c r="E40" s="43">
        <f t="shared" si="0"/>
        <v>0.75</v>
      </c>
    </row>
    <row r="41" spans="1:8" outlineLevel="1" x14ac:dyDescent="0.2">
      <c r="A41" s="31">
        <f t="shared" si="1"/>
        <v>7</v>
      </c>
      <c r="B41" s="22" t="s">
        <v>754</v>
      </c>
      <c r="C41" s="81">
        <v>1500</v>
      </c>
      <c r="D41" s="82">
        <v>200</v>
      </c>
      <c r="E41" s="43">
        <f t="shared" ref="E41" si="2">C41/D41-1</f>
        <v>6.5</v>
      </c>
    </row>
    <row r="42" spans="1:8" ht="15" outlineLevel="1" collapsed="1" x14ac:dyDescent="0.25">
      <c r="A42" s="16"/>
      <c r="B42" s="17" t="s">
        <v>221</v>
      </c>
      <c r="C42" s="71"/>
      <c r="D42" s="71"/>
      <c r="E42" s="44"/>
    </row>
    <row r="43" spans="1:8" s="23" customFormat="1" outlineLevel="1" x14ac:dyDescent="0.2">
      <c r="A43" s="31">
        <v>1</v>
      </c>
      <c r="B43" s="22" t="s">
        <v>382</v>
      </c>
      <c r="C43" s="32">
        <v>50</v>
      </c>
      <c r="D43" s="32"/>
      <c r="E43" s="43"/>
    </row>
    <row r="44" spans="1:8" s="23" customFormat="1" outlineLevel="1" x14ac:dyDescent="0.2">
      <c r="A44" s="31">
        <f t="shared" ref="A44:A57" si="3">A43+1</f>
        <v>2</v>
      </c>
      <c r="B44" s="22" t="s">
        <v>222</v>
      </c>
      <c r="C44" s="32">
        <v>100</v>
      </c>
      <c r="D44" s="32">
        <v>50</v>
      </c>
      <c r="E44" s="43">
        <f t="shared" ref="E44:E56" si="4">C44/D44-1</f>
        <v>1</v>
      </c>
    </row>
    <row r="45" spans="1:8" s="23" customFormat="1" ht="28.5" outlineLevel="1" collapsed="1" x14ac:dyDescent="0.2">
      <c r="A45" s="31">
        <f t="shared" si="3"/>
        <v>3</v>
      </c>
      <c r="B45" s="22" t="s">
        <v>730</v>
      </c>
      <c r="C45" s="32">
        <v>200</v>
      </c>
      <c r="D45" s="32">
        <v>50</v>
      </c>
      <c r="E45" s="43">
        <f>C45/D45-1</f>
        <v>3</v>
      </c>
    </row>
    <row r="46" spans="1:8" s="23" customFormat="1" outlineLevel="1" x14ac:dyDescent="0.2">
      <c r="A46" s="31">
        <f t="shared" si="3"/>
        <v>4</v>
      </c>
      <c r="B46" s="22" t="s">
        <v>317</v>
      </c>
      <c r="C46" s="32">
        <v>600</v>
      </c>
      <c r="D46" s="32">
        <v>600</v>
      </c>
      <c r="E46" s="43">
        <f t="shared" si="4"/>
        <v>0</v>
      </c>
    </row>
    <row r="47" spans="1:8" s="23" customFormat="1" outlineLevel="1" x14ac:dyDescent="0.2">
      <c r="A47" s="31">
        <f t="shared" si="3"/>
        <v>5</v>
      </c>
      <c r="B47" s="22" t="s">
        <v>223</v>
      </c>
      <c r="C47" s="32">
        <v>400</v>
      </c>
      <c r="D47" s="32">
        <v>200</v>
      </c>
      <c r="E47" s="43">
        <f t="shared" si="4"/>
        <v>1</v>
      </c>
    </row>
    <row r="48" spans="1:8" s="26" customFormat="1" outlineLevel="1" x14ac:dyDescent="0.2">
      <c r="A48" s="31">
        <f t="shared" si="3"/>
        <v>6</v>
      </c>
      <c r="B48" s="22" t="s">
        <v>224</v>
      </c>
      <c r="C48" s="32">
        <v>200</v>
      </c>
      <c r="D48" s="32">
        <v>100</v>
      </c>
      <c r="E48" s="43">
        <f t="shared" si="4"/>
        <v>1</v>
      </c>
    </row>
    <row r="49" spans="1:5" s="26" customFormat="1" ht="28.5" outlineLevel="1" x14ac:dyDescent="0.2">
      <c r="A49" s="31">
        <f t="shared" si="3"/>
        <v>7</v>
      </c>
      <c r="B49" s="22" t="s">
        <v>225</v>
      </c>
      <c r="C49" s="32">
        <v>400</v>
      </c>
      <c r="D49" s="32">
        <v>300</v>
      </c>
      <c r="E49" s="43">
        <f t="shared" si="4"/>
        <v>0.33333333333333326</v>
      </c>
    </row>
    <row r="50" spans="1:5" s="26" customFormat="1" ht="28.5" outlineLevel="1" x14ac:dyDescent="0.2">
      <c r="A50" s="31">
        <f t="shared" si="3"/>
        <v>8</v>
      </c>
      <c r="B50" s="22" t="s">
        <v>226</v>
      </c>
      <c r="C50" s="32">
        <v>500</v>
      </c>
      <c r="D50" s="32">
        <v>400</v>
      </c>
      <c r="E50" s="43">
        <f t="shared" si="4"/>
        <v>0.25</v>
      </c>
    </row>
    <row r="51" spans="1:5" s="26" customFormat="1" ht="28.5" outlineLevel="1" x14ac:dyDescent="0.2">
      <c r="A51" s="31">
        <f t="shared" si="3"/>
        <v>9</v>
      </c>
      <c r="B51" s="22" t="s">
        <v>227</v>
      </c>
      <c r="C51" s="32">
        <v>500</v>
      </c>
      <c r="D51" s="32">
        <v>400</v>
      </c>
      <c r="E51" s="43">
        <f t="shared" si="4"/>
        <v>0.25</v>
      </c>
    </row>
    <row r="52" spans="1:5" s="26" customFormat="1" ht="28.5" outlineLevel="1" x14ac:dyDescent="0.2">
      <c r="A52" s="31">
        <f t="shared" si="3"/>
        <v>10</v>
      </c>
      <c r="B52" s="22" t="s">
        <v>228</v>
      </c>
      <c r="C52" s="32">
        <v>800</v>
      </c>
      <c r="D52" s="32">
        <v>800</v>
      </c>
      <c r="E52" s="43">
        <f t="shared" si="4"/>
        <v>0</v>
      </c>
    </row>
    <row r="53" spans="1:5" s="26" customFormat="1" ht="28.5" outlineLevel="1" x14ac:dyDescent="0.2">
      <c r="A53" s="31">
        <f t="shared" si="3"/>
        <v>11</v>
      </c>
      <c r="B53" s="22" t="s">
        <v>229</v>
      </c>
      <c r="C53" s="32">
        <v>1200</v>
      </c>
      <c r="D53" s="32">
        <v>1050</v>
      </c>
      <c r="E53" s="43">
        <f t="shared" si="4"/>
        <v>0.14285714285714279</v>
      </c>
    </row>
    <row r="54" spans="1:5" s="26" customFormat="1" ht="28.5" outlineLevel="1" x14ac:dyDescent="0.2">
      <c r="A54" s="31">
        <f t="shared" si="3"/>
        <v>12</v>
      </c>
      <c r="B54" s="22" t="s">
        <v>230</v>
      </c>
      <c r="C54" s="32">
        <v>1400</v>
      </c>
      <c r="D54" s="32">
        <v>1200</v>
      </c>
      <c r="E54" s="43">
        <f t="shared" si="4"/>
        <v>0.16666666666666674</v>
      </c>
    </row>
    <row r="55" spans="1:5" s="26" customFormat="1" ht="28.5" outlineLevel="1" x14ac:dyDescent="0.2">
      <c r="A55" s="31">
        <f t="shared" si="3"/>
        <v>13</v>
      </c>
      <c r="B55" s="22" t="s">
        <v>231</v>
      </c>
      <c r="C55" s="32">
        <v>1200</v>
      </c>
      <c r="D55" s="32">
        <v>1050</v>
      </c>
      <c r="E55" s="43">
        <f t="shared" si="4"/>
        <v>0.14285714285714279</v>
      </c>
    </row>
    <row r="56" spans="1:5" s="26" customFormat="1" outlineLevel="1" x14ac:dyDescent="0.2">
      <c r="A56" s="31">
        <f t="shared" si="3"/>
        <v>14</v>
      </c>
      <c r="B56" s="22" t="s">
        <v>657</v>
      </c>
      <c r="C56" s="32">
        <v>300</v>
      </c>
      <c r="D56" s="32">
        <v>1050</v>
      </c>
      <c r="E56" s="43">
        <f t="shared" si="4"/>
        <v>-0.7142857142857143</v>
      </c>
    </row>
    <row r="57" spans="1:5" s="26" customFormat="1" outlineLevel="1" collapsed="1" x14ac:dyDescent="0.2">
      <c r="A57" s="31">
        <f t="shared" si="3"/>
        <v>15</v>
      </c>
      <c r="B57" s="22" t="s">
        <v>817</v>
      </c>
      <c r="C57" s="32">
        <v>300</v>
      </c>
      <c r="D57" s="32">
        <v>1050</v>
      </c>
      <c r="E57" s="43">
        <f t="shared" ref="E57" si="5">C57/D57-1</f>
        <v>-0.7142857142857143</v>
      </c>
    </row>
    <row r="58" spans="1:5" ht="15" outlineLevel="1" collapsed="1" x14ac:dyDescent="0.25">
      <c r="A58" s="10"/>
      <c r="B58" s="11" t="s">
        <v>232</v>
      </c>
      <c r="C58" s="69"/>
      <c r="D58" s="69"/>
      <c r="E58" s="41"/>
    </row>
    <row r="59" spans="1:5" s="26" customFormat="1" outlineLevel="1" x14ac:dyDescent="0.2">
      <c r="A59" s="31">
        <v>1</v>
      </c>
      <c r="B59" s="22" t="s">
        <v>322</v>
      </c>
      <c r="C59" s="32">
        <v>4500</v>
      </c>
      <c r="D59" s="32">
        <v>3800</v>
      </c>
      <c r="E59" s="45"/>
    </row>
    <row r="60" spans="1:5" s="26" customFormat="1" outlineLevel="1" x14ac:dyDescent="0.2">
      <c r="A60" s="31">
        <f>A59+1</f>
        <v>2</v>
      </c>
      <c r="B60" s="22" t="s">
        <v>323</v>
      </c>
      <c r="C60" s="32">
        <v>2000</v>
      </c>
      <c r="D60" s="32">
        <v>1700</v>
      </c>
      <c r="E60" s="45"/>
    </row>
    <row r="61" spans="1:5" s="26" customFormat="1" outlineLevel="1" x14ac:dyDescent="0.2">
      <c r="A61" s="31">
        <f>A60+1</f>
        <v>3</v>
      </c>
      <c r="B61" s="22" t="s">
        <v>324</v>
      </c>
      <c r="C61" s="32">
        <v>750</v>
      </c>
      <c r="D61" s="32">
        <v>650</v>
      </c>
      <c r="E61" s="45"/>
    </row>
    <row r="62" spans="1:5" s="26" customFormat="1" ht="28.5" outlineLevel="1" x14ac:dyDescent="0.2">
      <c r="A62" s="31">
        <f>A61+1</f>
        <v>4</v>
      </c>
      <c r="B62" s="22" t="s">
        <v>702</v>
      </c>
      <c r="C62" s="32">
        <v>2000</v>
      </c>
      <c r="D62" s="32">
        <v>650</v>
      </c>
      <c r="E62" s="45"/>
    </row>
    <row r="63" spans="1:5" s="26" customFormat="1" outlineLevel="1" collapsed="1" x14ac:dyDescent="0.2">
      <c r="A63" s="31">
        <f>A62+1</f>
        <v>5</v>
      </c>
      <c r="B63" s="22" t="s">
        <v>725</v>
      </c>
      <c r="C63" s="32">
        <v>1000</v>
      </c>
      <c r="D63" s="32">
        <v>650</v>
      </c>
      <c r="E63" s="45"/>
    </row>
    <row r="64" spans="1:5" ht="15" x14ac:dyDescent="0.25">
      <c r="A64" s="13"/>
      <c r="B64" s="14" t="s">
        <v>233</v>
      </c>
      <c r="C64" s="72"/>
      <c r="D64" s="72"/>
      <c r="E64" s="42"/>
    </row>
    <row r="65" spans="1:5" outlineLevel="1" x14ac:dyDescent="0.2">
      <c r="A65" s="31">
        <v>1</v>
      </c>
      <c r="B65" s="22" t="s">
        <v>234</v>
      </c>
      <c r="C65" s="32">
        <v>300</v>
      </c>
      <c r="D65" s="32">
        <v>300</v>
      </c>
      <c r="E65" s="45"/>
    </row>
    <row r="66" spans="1:5" outlineLevel="1" collapsed="1" x14ac:dyDescent="0.2">
      <c r="A66" s="31">
        <f>A65+1</f>
        <v>2</v>
      </c>
      <c r="B66" s="22" t="s">
        <v>328</v>
      </c>
      <c r="C66" s="32">
        <v>350</v>
      </c>
      <c r="D66" s="32">
        <v>350</v>
      </c>
      <c r="E66" s="45"/>
    </row>
    <row r="67" spans="1:5" outlineLevel="1" x14ac:dyDescent="0.2">
      <c r="A67" s="31">
        <f t="shared" ref="A67:A81" si="6">A66+1</f>
        <v>3</v>
      </c>
      <c r="B67" s="22" t="s">
        <v>235</v>
      </c>
      <c r="C67" s="32">
        <v>200</v>
      </c>
      <c r="D67" s="32">
        <v>200</v>
      </c>
      <c r="E67" s="45"/>
    </row>
    <row r="68" spans="1:5" ht="15" customHeight="1" outlineLevel="1" x14ac:dyDescent="0.2">
      <c r="A68" s="31">
        <f t="shared" si="6"/>
        <v>4</v>
      </c>
      <c r="B68" s="22" t="s">
        <v>307</v>
      </c>
      <c r="C68" s="32">
        <v>100</v>
      </c>
      <c r="D68" s="32">
        <v>100</v>
      </c>
      <c r="E68" s="45"/>
    </row>
    <row r="69" spans="1:5" outlineLevel="1" x14ac:dyDescent="0.2">
      <c r="A69" s="31">
        <f t="shared" si="6"/>
        <v>5</v>
      </c>
      <c r="B69" s="22" t="s">
        <v>308</v>
      </c>
      <c r="C69" s="32">
        <v>250</v>
      </c>
      <c r="D69" s="32">
        <v>250</v>
      </c>
      <c r="E69" s="45"/>
    </row>
    <row r="70" spans="1:5" outlineLevel="1" x14ac:dyDescent="0.2">
      <c r="A70" s="31">
        <f t="shared" si="6"/>
        <v>6</v>
      </c>
      <c r="B70" s="22" t="s">
        <v>315</v>
      </c>
      <c r="C70" s="32">
        <v>300</v>
      </c>
      <c r="D70" s="32">
        <v>300</v>
      </c>
      <c r="E70" s="45"/>
    </row>
    <row r="71" spans="1:5" outlineLevel="1" x14ac:dyDescent="0.2">
      <c r="A71" s="31">
        <f t="shared" si="6"/>
        <v>7</v>
      </c>
      <c r="B71" s="22" t="s">
        <v>316</v>
      </c>
      <c r="C71" s="32">
        <v>150</v>
      </c>
      <c r="D71" s="32">
        <v>150</v>
      </c>
      <c r="E71" s="45"/>
    </row>
    <row r="72" spans="1:5" ht="24" customHeight="1" x14ac:dyDescent="0.2">
      <c r="A72" s="31">
        <f t="shared" si="6"/>
        <v>8</v>
      </c>
      <c r="B72" s="22" t="s">
        <v>822</v>
      </c>
      <c r="C72" s="32">
        <v>200</v>
      </c>
      <c r="D72" s="32">
        <v>150</v>
      </c>
      <c r="E72" s="45"/>
    </row>
    <row r="73" spans="1:5" ht="24" customHeight="1" outlineLevel="1" x14ac:dyDescent="0.2">
      <c r="A73" s="31">
        <f t="shared" si="6"/>
        <v>9</v>
      </c>
      <c r="B73" s="22" t="s">
        <v>527</v>
      </c>
      <c r="C73" s="32">
        <v>200</v>
      </c>
      <c r="D73" s="32">
        <v>150</v>
      </c>
      <c r="E73" s="45"/>
    </row>
    <row r="74" spans="1:5" ht="24" customHeight="1" outlineLevel="1" collapsed="1" x14ac:dyDescent="0.2">
      <c r="A74" s="31">
        <f t="shared" si="6"/>
        <v>10</v>
      </c>
      <c r="B74" s="22" t="s">
        <v>528</v>
      </c>
      <c r="C74" s="32">
        <v>500</v>
      </c>
      <c r="D74" s="32">
        <v>150</v>
      </c>
      <c r="E74" s="45"/>
    </row>
    <row r="75" spans="1:5" ht="24" customHeight="1" outlineLevel="1" collapsed="1" x14ac:dyDescent="0.2">
      <c r="A75" s="31">
        <f t="shared" si="6"/>
        <v>11</v>
      </c>
      <c r="B75" s="22" t="s">
        <v>529</v>
      </c>
      <c r="C75" s="32">
        <v>900</v>
      </c>
      <c r="D75" s="32">
        <v>150</v>
      </c>
      <c r="E75" s="45"/>
    </row>
    <row r="76" spans="1:5" ht="24" customHeight="1" outlineLevel="1" collapsed="1" x14ac:dyDescent="0.2">
      <c r="A76" s="31">
        <f t="shared" si="6"/>
        <v>12</v>
      </c>
      <c r="B76" s="22" t="s">
        <v>642</v>
      </c>
      <c r="C76" s="32">
        <v>350</v>
      </c>
      <c r="D76" s="32">
        <v>150</v>
      </c>
      <c r="E76" s="45"/>
    </row>
    <row r="77" spans="1:5" ht="24" customHeight="1" outlineLevel="1" collapsed="1" x14ac:dyDescent="0.2">
      <c r="A77" s="31">
        <f t="shared" si="6"/>
        <v>13</v>
      </c>
      <c r="B77" s="22" t="s">
        <v>643</v>
      </c>
      <c r="C77" s="32">
        <v>600</v>
      </c>
      <c r="D77" s="32">
        <v>150</v>
      </c>
      <c r="E77" s="45"/>
    </row>
    <row r="78" spans="1:5" ht="24" customHeight="1" outlineLevel="1" collapsed="1" x14ac:dyDescent="0.2">
      <c r="A78" s="31">
        <f t="shared" si="6"/>
        <v>14</v>
      </c>
      <c r="B78" s="22" t="s">
        <v>644</v>
      </c>
      <c r="C78" s="32">
        <v>1100</v>
      </c>
      <c r="D78" s="32">
        <v>150</v>
      </c>
      <c r="E78" s="45"/>
    </row>
    <row r="79" spans="1:5" ht="24" customHeight="1" outlineLevel="1" x14ac:dyDescent="0.2">
      <c r="A79" s="31">
        <f t="shared" si="6"/>
        <v>15</v>
      </c>
      <c r="B79" s="22" t="s">
        <v>820</v>
      </c>
      <c r="C79" s="32">
        <v>200</v>
      </c>
      <c r="D79" s="32"/>
      <c r="E79" s="45"/>
    </row>
    <row r="80" spans="1:5" ht="24" customHeight="1" outlineLevel="1" collapsed="1" x14ac:dyDescent="0.2">
      <c r="A80" s="31">
        <f t="shared" si="6"/>
        <v>16</v>
      </c>
      <c r="B80" s="22" t="s">
        <v>821</v>
      </c>
      <c r="C80" s="32">
        <v>300</v>
      </c>
      <c r="D80" s="32"/>
      <c r="E80" s="45"/>
    </row>
    <row r="81" spans="1:3" ht="29.25" customHeight="1" x14ac:dyDescent="0.2">
      <c r="A81" s="31">
        <f t="shared" si="6"/>
        <v>17</v>
      </c>
      <c r="B81" s="22" t="s">
        <v>825</v>
      </c>
      <c r="C81" s="32">
        <v>150</v>
      </c>
    </row>
  </sheetData>
  <mergeCells count="2">
    <mergeCell ref="A6:C6"/>
    <mergeCell ref="A7:C7"/>
  </mergeCells>
  <pageMargins left="0.47244094488188981" right="0.15748031496062992" top="0.15748031496062992" bottom="0.15748031496062992" header="0.15748031496062992" footer="0.15748031496062992"/>
  <pageSetup paperSize="9" fitToHeight="1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2D050"/>
    <pageSetUpPr fitToPage="1"/>
  </sheetPr>
  <dimension ref="A1:C21"/>
  <sheetViews>
    <sheetView workbookViewId="0">
      <selection activeCell="B37" sqref="B37:B39"/>
    </sheetView>
  </sheetViews>
  <sheetFormatPr defaultRowHeight="12.75" x14ac:dyDescent="0.2"/>
  <cols>
    <col min="2" max="2" width="67" customWidth="1"/>
    <col min="3" max="3" width="18.42578125" customWidth="1"/>
  </cols>
  <sheetData>
    <row r="1" spans="1:3" s="3" customFormat="1" ht="15" x14ac:dyDescent="0.25">
      <c r="A1" s="147"/>
      <c r="B1" s="1"/>
      <c r="C1" s="2" t="s">
        <v>0</v>
      </c>
    </row>
    <row r="2" spans="1:3" s="3" customFormat="1" ht="15" x14ac:dyDescent="0.25">
      <c r="A2" s="147"/>
      <c r="B2" s="1"/>
      <c r="C2" s="2" t="s">
        <v>259</v>
      </c>
    </row>
    <row r="3" spans="1:3" s="3" customFormat="1" ht="15" x14ac:dyDescent="0.25">
      <c r="A3" s="147"/>
      <c r="B3" s="1"/>
      <c r="C3" s="2" t="s">
        <v>260</v>
      </c>
    </row>
    <row r="4" spans="1:3" s="3" customFormat="1" ht="15" x14ac:dyDescent="0.25">
      <c r="A4" s="147"/>
      <c r="B4" s="1"/>
      <c r="C4" s="2" t="s">
        <v>664</v>
      </c>
    </row>
    <row r="5" spans="1:3" s="3" customFormat="1" ht="14.25" x14ac:dyDescent="0.2">
      <c r="A5" s="4"/>
      <c r="B5" s="5"/>
      <c r="C5" s="6"/>
    </row>
    <row r="6" spans="1:3" s="3" customFormat="1" ht="15" x14ac:dyDescent="0.25">
      <c r="A6" s="239" t="s">
        <v>668</v>
      </c>
      <c r="B6" s="239"/>
      <c r="C6" s="239"/>
    </row>
    <row r="7" spans="1:3" s="3" customFormat="1" ht="15" x14ac:dyDescent="0.25">
      <c r="A7" s="240" t="s">
        <v>676</v>
      </c>
      <c r="B7" s="240"/>
      <c r="C7" s="240"/>
    </row>
    <row r="8" spans="1:3" s="3" customFormat="1" ht="14.25" x14ac:dyDescent="0.2"/>
    <row r="9" spans="1:3" s="3" customFormat="1" ht="15" thickBot="1" x14ac:dyDescent="0.25"/>
    <row r="10" spans="1:3" s="3" customFormat="1" ht="28.5" customHeight="1" x14ac:dyDescent="0.2">
      <c r="A10" s="50"/>
      <c r="B10" s="51" t="s">
        <v>261</v>
      </c>
      <c r="C10" s="52" t="s">
        <v>678</v>
      </c>
    </row>
    <row r="11" spans="1:3" s="3" customFormat="1" ht="20.25" customHeight="1" x14ac:dyDescent="0.2">
      <c r="A11" s="19">
        <v>1</v>
      </c>
      <c r="B11" s="149" t="s">
        <v>669</v>
      </c>
      <c r="C11" s="89">
        <v>10000</v>
      </c>
    </row>
    <row r="12" spans="1:3" s="3" customFormat="1" ht="20.25" customHeight="1" x14ac:dyDescent="0.2">
      <c r="A12" s="19">
        <f>A11+1</f>
        <v>2</v>
      </c>
      <c r="B12" s="149" t="s">
        <v>670</v>
      </c>
      <c r="C12" s="89">
        <v>10000</v>
      </c>
    </row>
    <row r="13" spans="1:3" s="3" customFormat="1" ht="20.25" customHeight="1" x14ac:dyDescent="0.2">
      <c r="A13" s="19">
        <f t="shared" ref="A13:A19" si="0">A12+1</f>
        <v>3</v>
      </c>
      <c r="B13" s="149" t="s">
        <v>671</v>
      </c>
      <c r="C13" s="89">
        <v>2500</v>
      </c>
    </row>
    <row r="14" spans="1:3" s="3" customFormat="1" ht="20.25" customHeight="1" x14ac:dyDescent="0.2">
      <c r="A14" s="19">
        <f t="shared" si="0"/>
        <v>4</v>
      </c>
      <c r="B14" s="149" t="s">
        <v>672</v>
      </c>
      <c r="C14" s="89">
        <v>3000</v>
      </c>
    </row>
    <row r="15" spans="1:3" ht="33" customHeight="1" x14ac:dyDescent="0.2">
      <c r="A15" s="19">
        <f t="shared" si="0"/>
        <v>5</v>
      </c>
      <c r="B15" s="149" t="s">
        <v>677</v>
      </c>
      <c r="C15" s="89">
        <v>2000</v>
      </c>
    </row>
    <row r="16" spans="1:3" ht="20.25" customHeight="1" x14ac:dyDescent="0.2">
      <c r="A16" s="19">
        <f t="shared" si="0"/>
        <v>6</v>
      </c>
      <c r="B16" s="149" t="s">
        <v>673</v>
      </c>
      <c r="C16" s="89">
        <v>400</v>
      </c>
    </row>
    <row r="17" spans="1:3" ht="20.25" customHeight="1" x14ac:dyDescent="0.2">
      <c r="A17" s="19">
        <f t="shared" si="0"/>
        <v>7</v>
      </c>
      <c r="B17" s="150" t="s">
        <v>674</v>
      </c>
      <c r="C17" s="148">
        <v>2000</v>
      </c>
    </row>
    <row r="18" spans="1:3" ht="20.25" customHeight="1" x14ac:dyDescent="0.2">
      <c r="A18" s="19">
        <f t="shared" si="0"/>
        <v>8</v>
      </c>
      <c r="B18" s="149" t="s">
        <v>675</v>
      </c>
      <c r="C18" s="89">
        <v>2000</v>
      </c>
    </row>
    <row r="19" spans="1:3" ht="20.25" customHeight="1" x14ac:dyDescent="0.2">
      <c r="A19" s="243">
        <f t="shared" si="0"/>
        <v>9</v>
      </c>
      <c r="B19" s="149" t="s">
        <v>679</v>
      </c>
      <c r="C19" s="153">
        <v>1500</v>
      </c>
    </row>
    <row r="20" spans="1:3" ht="20.25" customHeight="1" x14ac:dyDescent="0.2">
      <c r="A20" s="244"/>
      <c r="B20" s="149" t="s">
        <v>680</v>
      </c>
      <c r="C20" s="153">
        <v>2000</v>
      </c>
    </row>
    <row r="21" spans="1:3" ht="20.25" customHeight="1" thickBot="1" x14ac:dyDescent="0.25">
      <c r="A21" s="245"/>
      <c r="B21" s="151" t="s">
        <v>681</v>
      </c>
      <c r="C21" s="152">
        <v>2500</v>
      </c>
    </row>
  </sheetData>
  <mergeCells count="3">
    <mergeCell ref="A6:C6"/>
    <mergeCell ref="A7:C7"/>
    <mergeCell ref="A19:A21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</sheetPr>
  <dimension ref="A1:C28"/>
  <sheetViews>
    <sheetView workbookViewId="0">
      <selection activeCell="B26" sqref="B26"/>
    </sheetView>
  </sheetViews>
  <sheetFormatPr defaultRowHeight="12.75" x14ac:dyDescent="0.2"/>
  <cols>
    <col min="2" max="2" width="56.28515625" customWidth="1"/>
    <col min="3" max="3" width="21.7109375" customWidth="1"/>
  </cols>
  <sheetData>
    <row r="1" spans="1:3" s="3" customFormat="1" ht="15" x14ac:dyDescent="0.25">
      <c r="A1" s="93"/>
      <c r="B1" s="1"/>
      <c r="C1" s="2" t="s">
        <v>0</v>
      </c>
    </row>
    <row r="2" spans="1:3" s="3" customFormat="1" ht="15" x14ac:dyDescent="0.25">
      <c r="A2" s="93"/>
      <c r="B2" s="1"/>
      <c r="C2" s="2" t="s">
        <v>259</v>
      </c>
    </row>
    <row r="3" spans="1:3" s="3" customFormat="1" ht="15" x14ac:dyDescent="0.25">
      <c r="A3" s="93"/>
      <c r="B3" s="1"/>
      <c r="C3" s="2" t="s">
        <v>260</v>
      </c>
    </row>
    <row r="4" spans="1:3" s="3" customFormat="1" ht="15" x14ac:dyDescent="0.25">
      <c r="A4" s="93"/>
      <c r="B4" s="1"/>
      <c r="C4" s="2" t="s">
        <v>503</v>
      </c>
    </row>
    <row r="5" spans="1:3" s="3" customFormat="1" ht="14.25" x14ac:dyDescent="0.2">
      <c r="A5" s="4"/>
      <c r="B5" s="5"/>
      <c r="C5" s="6"/>
    </row>
    <row r="6" spans="1:3" s="3" customFormat="1" ht="15" x14ac:dyDescent="0.25">
      <c r="A6" s="239" t="s">
        <v>388</v>
      </c>
      <c r="B6" s="239"/>
      <c r="C6" s="239"/>
    </row>
    <row r="7" spans="1:3" s="3" customFormat="1" ht="15" x14ac:dyDescent="0.25">
      <c r="A7" s="240" t="s">
        <v>518</v>
      </c>
      <c r="B7" s="240"/>
      <c r="C7" s="240"/>
    </row>
    <row r="8" spans="1:3" s="3" customFormat="1" ht="14.25" x14ac:dyDescent="0.2"/>
    <row r="9" spans="1:3" s="3" customFormat="1" ht="15" thickBot="1" x14ac:dyDescent="0.25"/>
    <row r="10" spans="1:3" s="3" customFormat="1" ht="28.5" customHeight="1" x14ac:dyDescent="0.2">
      <c r="A10" s="50"/>
      <c r="B10" s="51" t="s">
        <v>261</v>
      </c>
      <c r="C10" s="52" t="s">
        <v>6</v>
      </c>
    </row>
    <row r="11" spans="1:3" s="3" customFormat="1" ht="15" x14ac:dyDescent="0.25">
      <c r="A11" s="13"/>
      <c r="B11" s="14" t="s">
        <v>266</v>
      </c>
      <c r="C11" s="15"/>
    </row>
    <row r="12" spans="1:3" s="3" customFormat="1" ht="14.25" x14ac:dyDescent="0.2">
      <c r="A12" s="19">
        <v>1</v>
      </c>
      <c r="B12" s="22" t="s">
        <v>267</v>
      </c>
      <c r="C12" s="20">
        <v>500</v>
      </c>
    </row>
    <row r="13" spans="1:3" s="3" customFormat="1" ht="14.25" x14ac:dyDescent="0.2">
      <c r="A13" s="19">
        <f>A12+1</f>
        <v>2</v>
      </c>
      <c r="B13" s="22" t="s">
        <v>389</v>
      </c>
      <c r="C13" s="20">
        <v>50</v>
      </c>
    </row>
    <row r="14" spans="1:3" s="3" customFormat="1" ht="14.25" x14ac:dyDescent="0.2">
      <c r="A14" s="19">
        <f t="shared" ref="A14:A28" si="0">A13+1</f>
        <v>3</v>
      </c>
      <c r="B14" s="22" t="s">
        <v>512</v>
      </c>
      <c r="C14" s="20">
        <v>1000</v>
      </c>
    </row>
    <row r="15" spans="1:3" s="3" customFormat="1" ht="14.25" x14ac:dyDescent="0.2">
      <c r="A15" s="19">
        <f t="shared" si="0"/>
        <v>4</v>
      </c>
      <c r="B15" s="22" t="s">
        <v>269</v>
      </c>
      <c r="C15" s="20">
        <v>1500</v>
      </c>
    </row>
    <row r="16" spans="1:3" ht="28.5" x14ac:dyDescent="0.2">
      <c r="A16" s="19">
        <f t="shared" si="0"/>
        <v>5</v>
      </c>
      <c r="B16" s="22" t="s">
        <v>513</v>
      </c>
      <c r="C16" s="20">
        <v>2000</v>
      </c>
    </row>
    <row r="17" spans="1:3" ht="28.5" x14ac:dyDescent="0.2">
      <c r="A17" s="19">
        <f t="shared" si="0"/>
        <v>6</v>
      </c>
      <c r="B17" s="22" t="s">
        <v>514</v>
      </c>
      <c r="C17" s="20">
        <v>4000</v>
      </c>
    </row>
    <row r="18" spans="1:3" ht="19.5" customHeight="1" x14ac:dyDescent="0.2">
      <c r="A18" s="19">
        <f t="shared" si="0"/>
        <v>7</v>
      </c>
      <c r="B18" s="94" t="s">
        <v>390</v>
      </c>
      <c r="C18" s="95">
        <v>1500</v>
      </c>
    </row>
    <row r="19" spans="1:3" ht="28.5" x14ac:dyDescent="0.2">
      <c r="A19" s="19">
        <f t="shared" si="0"/>
        <v>8</v>
      </c>
      <c r="B19" s="22" t="s">
        <v>391</v>
      </c>
      <c r="C19" s="20">
        <v>2000</v>
      </c>
    </row>
    <row r="20" spans="1:3" ht="28.5" x14ac:dyDescent="0.2">
      <c r="A20" s="19">
        <f t="shared" si="0"/>
        <v>9</v>
      </c>
      <c r="B20" s="22" t="s">
        <v>397</v>
      </c>
      <c r="C20" s="20">
        <v>250</v>
      </c>
    </row>
    <row r="21" spans="1:3" ht="31.5" customHeight="1" x14ac:dyDescent="0.2">
      <c r="A21" s="19">
        <f t="shared" si="0"/>
        <v>10</v>
      </c>
      <c r="B21" s="22" t="s">
        <v>515</v>
      </c>
      <c r="C21" s="20">
        <v>1200</v>
      </c>
    </row>
    <row r="22" spans="1:3" ht="28.5" x14ac:dyDescent="0.2">
      <c r="A22" s="19">
        <f t="shared" si="0"/>
        <v>11</v>
      </c>
      <c r="B22" s="22" t="s">
        <v>516</v>
      </c>
      <c r="C22" s="20">
        <v>1800</v>
      </c>
    </row>
    <row r="23" spans="1:3" ht="28.5" x14ac:dyDescent="0.2">
      <c r="A23" s="19">
        <f t="shared" si="0"/>
        <v>12</v>
      </c>
      <c r="B23" s="22" t="s">
        <v>392</v>
      </c>
      <c r="C23" s="20">
        <v>400</v>
      </c>
    </row>
    <row r="24" spans="1:3" s="3" customFormat="1" ht="28.5" x14ac:dyDescent="0.2">
      <c r="A24" s="19">
        <f t="shared" si="0"/>
        <v>13</v>
      </c>
      <c r="B24" s="22" t="s">
        <v>393</v>
      </c>
      <c r="C24" s="20">
        <v>700</v>
      </c>
    </row>
    <row r="25" spans="1:3" ht="14.25" x14ac:dyDescent="0.2">
      <c r="A25" s="19">
        <f t="shared" si="0"/>
        <v>14</v>
      </c>
      <c r="B25" s="22" t="s">
        <v>394</v>
      </c>
      <c r="C25" s="20">
        <v>2500</v>
      </c>
    </row>
    <row r="26" spans="1:3" ht="14.25" x14ac:dyDescent="0.2">
      <c r="A26" s="19">
        <f t="shared" si="0"/>
        <v>15</v>
      </c>
      <c r="B26" s="22" t="s">
        <v>395</v>
      </c>
      <c r="C26" s="20">
        <v>1000</v>
      </c>
    </row>
    <row r="27" spans="1:3" ht="28.5" x14ac:dyDescent="0.2">
      <c r="A27" s="19">
        <f t="shared" si="0"/>
        <v>16</v>
      </c>
      <c r="B27" s="22" t="s">
        <v>517</v>
      </c>
      <c r="C27" s="20">
        <v>1500</v>
      </c>
    </row>
    <row r="28" spans="1:3" ht="28.5" x14ac:dyDescent="0.2">
      <c r="A28" s="19">
        <f t="shared" si="0"/>
        <v>17</v>
      </c>
      <c r="B28" s="22" t="s">
        <v>396</v>
      </c>
      <c r="C28" s="20">
        <v>2000</v>
      </c>
    </row>
  </sheetData>
  <mergeCells count="2">
    <mergeCell ref="A6:C6"/>
    <mergeCell ref="A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Медцентр Мед</vt:lpstr>
      <vt:lpstr>магазин</vt:lpstr>
      <vt:lpstr>радон</vt:lpstr>
      <vt:lpstr>ИНВИТРО</vt:lpstr>
      <vt:lpstr>Гор.боль.1</vt:lpstr>
      <vt:lpstr>центр гигиены</vt:lpstr>
      <vt:lpstr>Медцентр СОК</vt:lpstr>
      <vt:lpstr>Машук (регистрац)</vt:lpstr>
      <vt:lpstr>Машук (конференц)</vt:lpstr>
      <vt:lpstr>Машук</vt:lpstr>
      <vt:lpstr>Торг Сервис</vt:lpstr>
      <vt:lpstr>ИНВИТРО!Заголовки_для_печати</vt:lpstr>
      <vt:lpstr>'Медцентр Мед'!Заголовки_для_печати</vt:lpstr>
      <vt:lpstr>'Медцентр СОК'!Заголовки_для_печати</vt:lpstr>
      <vt:lpstr>радон!Заголовки_для_печати</vt:lpstr>
      <vt:lpstr>'Торг Сервис'!Заголовки_для_печати</vt:lpstr>
      <vt:lpstr>'центр гигиены'!Заголовки_для_печати</vt:lpstr>
      <vt:lpstr>'Медцентр Мед'!Область_печати</vt:lpstr>
      <vt:lpstr>'Медцентр СОК'!Область_печати</vt:lpstr>
      <vt:lpstr>радон!Область_печати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com210</dc:creator>
  <cp:lastModifiedBy>PC_50</cp:lastModifiedBy>
  <cp:lastPrinted>2018-12-17T08:28:53Z</cp:lastPrinted>
  <dcterms:created xsi:type="dcterms:W3CDTF">2012-12-17T09:58:10Z</dcterms:created>
  <dcterms:modified xsi:type="dcterms:W3CDTF">2019-01-18T04:32:20Z</dcterms:modified>
</cp:coreProperties>
</file>